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jat\OneDrive\Desktop\"/>
    </mc:Choice>
  </mc:AlternateContent>
  <xr:revisionPtr revIDLastSave="0" documentId="13_ncr:1_{8179E0ED-815F-4150-A120-53BFFA5C22B2}" xr6:coauthVersionLast="47" xr6:coauthVersionMax="47" xr10:uidLastSave="{00000000-0000-0000-0000-000000000000}"/>
  <bookViews>
    <workbookView xWindow="28680" yWindow="270" windowWidth="25440" windowHeight="15270" tabRatio="570" xr2:uid="{C1C87648-90AD-443E-A933-92466C10F58D}"/>
  </bookViews>
  <sheets>
    <sheet name="Disclaimer" sheetId="3" r:id="rId1"/>
    <sheet name="Deal_Analysis" sheetId="5" state="hidden" r:id="rId2"/>
    <sheet name="Output" sheetId="4" r:id="rId3"/>
    <sheet name="Databank"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4" l="1"/>
  <c r="K23" i="4"/>
  <c r="K22" i="4"/>
  <c r="Q9" i="4"/>
  <c r="P9" i="4"/>
  <c r="Q8" i="4"/>
  <c r="P8" i="4"/>
  <c r="Q7" i="4"/>
  <c r="P7" i="4"/>
  <c r="Q6" i="4"/>
  <c r="P6" i="4"/>
  <c r="Q5" i="4"/>
  <c r="P5" i="4"/>
  <c r="P22" i="4"/>
  <c r="O22" i="4"/>
  <c r="P21" i="4"/>
  <c r="O21" i="4"/>
  <c r="P19" i="4"/>
  <c r="O19" i="4"/>
  <c r="P18" i="4"/>
  <c r="O18" i="4"/>
  <c r="P17" i="4"/>
  <c r="O17" i="4"/>
  <c r="P16" i="4"/>
  <c r="O16" i="4"/>
  <c r="P15" i="4"/>
  <c r="O15" i="4"/>
  <c r="N19" i="4"/>
  <c r="M19" i="4"/>
  <c r="L19" i="4"/>
  <c r="K19" i="4"/>
  <c r="J19" i="4"/>
  <c r="I19" i="4"/>
  <c r="H19" i="4"/>
  <c r="N18" i="4"/>
  <c r="M18" i="4"/>
  <c r="L18" i="4"/>
  <c r="K18" i="4"/>
  <c r="J18" i="4"/>
  <c r="I18" i="4"/>
  <c r="H18" i="4"/>
  <c r="N17" i="4"/>
  <c r="M17" i="4"/>
  <c r="L17" i="4"/>
  <c r="K17" i="4"/>
  <c r="J17" i="4"/>
  <c r="I17" i="4"/>
  <c r="H17" i="4"/>
  <c r="N16" i="4"/>
  <c r="M16" i="4"/>
  <c r="L16" i="4"/>
  <c r="K16" i="4"/>
  <c r="J16" i="4"/>
  <c r="I16" i="4"/>
  <c r="H16" i="4"/>
  <c r="N15" i="4"/>
  <c r="M15" i="4"/>
  <c r="L15" i="4"/>
  <c r="K15" i="4"/>
  <c r="J15" i="4"/>
  <c r="I15" i="4"/>
  <c r="H15" i="4"/>
  <c r="G19" i="4"/>
  <c r="F19" i="4"/>
  <c r="E19" i="4"/>
  <c r="D19" i="4"/>
  <c r="C19" i="4"/>
  <c r="B19" i="4"/>
  <c r="G18" i="4"/>
  <c r="F18" i="4"/>
  <c r="E18" i="4"/>
  <c r="D18" i="4"/>
  <c r="C18" i="4"/>
  <c r="B18" i="4"/>
  <c r="G17" i="4"/>
  <c r="F17" i="4"/>
  <c r="E17" i="4"/>
  <c r="D17" i="4"/>
  <c r="C17" i="4"/>
  <c r="B17" i="4"/>
  <c r="G16" i="4"/>
  <c r="F16" i="4"/>
  <c r="E16" i="4"/>
  <c r="D16" i="4"/>
  <c r="C16" i="4"/>
  <c r="B16" i="4"/>
  <c r="G15" i="4"/>
  <c r="F15" i="4"/>
  <c r="E15" i="4"/>
  <c r="D15" i="4"/>
  <c r="C15" i="4"/>
  <c r="B15" i="4"/>
  <c r="R19" i="2" l="1"/>
  <c r="Q19" i="2"/>
  <c r="R18" i="2"/>
  <c r="Q18" i="2"/>
  <c r="R17" i="2"/>
  <c r="Q17" i="2"/>
  <c r="R16" i="2"/>
  <c r="Q16" i="2"/>
  <c r="R15" i="2"/>
  <c r="Q15" i="2"/>
  <c r="P19" i="2"/>
  <c r="O19" i="2"/>
  <c r="P18" i="2"/>
  <c r="O18" i="2"/>
  <c r="P17" i="2"/>
  <c r="O17" i="2"/>
  <c r="P16" i="2"/>
  <c r="O16" i="2"/>
  <c r="P15" i="2"/>
  <c r="O15" i="2"/>
  <c r="L5" i="5" l="1"/>
  <c r="J5" i="5"/>
  <c r="L32" i="5"/>
  <c r="L31" i="5"/>
  <c r="I32" i="5"/>
  <c r="I31" i="5"/>
  <c r="K25" i="5"/>
  <c r="K26" i="5" s="1"/>
  <c r="K27" i="5" s="1"/>
  <c r="K28" i="5" s="1"/>
  <c r="K29" i="5" s="1"/>
  <c r="H26" i="5"/>
  <c r="H27" i="5" s="1"/>
  <c r="H28" i="5" s="1"/>
  <c r="H29" i="5" s="1"/>
  <c r="H25" i="5"/>
  <c r="H5" i="5"/>
  <c r="I5" i="5" s="1"/>
  <c r="F5" i="5"/>
  <c r="Q3" i="2"/>
  <c r="R3" i="2" s="1"/>
  <c r="O3" i="2"/>
  <c r="C3" i="2"/>
  <c r="F3" i="2" s="1"/>
  <c r="G3" i="2" s="1"/>
  <c r="H3" i="2" s="1"/>
  <c r="I3" i="2" s="1"/>
  <c r="K3" i="2" s="1"/>
  <c r="M3" i="2" s="1"/>
  <c r="N3" i="2" s="1"/>
</calcChain>
</file>

<file path=xl/sharedStrings.xml><?xml version="1.0" encoding="utf-8"?>
<sst xmlns="http://schemas.openxmlformats.org/spreadsheetml/2006/main" count="161" uniqueCount="126">
  <si>
    <t>Date</t>
  </si>
  <si>
    <t>Currency</t>
  </si>
  <si>
    <t>Current</t>
  </si>
  <si>
    <t>Share</t>
  </si>
  <si>
    <t>Enterprise</t>
  </si>
  <si>
    <t>Market</t>
  </si>
  <si>
    <t>Revenue</t>
  </si>
  <si>
    <t>EBITDA</t>
  </si>
  <si>
    <t>Net Income</t>
  </si>
  <si>
    <t>Ticker</t>
  </si>
  <si>
    <t>Company Name</t>
  </si>
  <si>
    <t>Price</t>
  </si>
  <si>
    <t>Value</t>
  </si>
  <si>
    <t>Cap</t>
  </si>
  <si>
    <t>Median</t>
  </si>
  <si>
    <t>EPS</t>
  </si>
  <si>
    <t>DATABASE</t>
  </si>
  <si>
    <t>PE</t>
  </si>
  <si>
    <t>Geography</t>
  </si>
  <si>
    <t>Analyst</t>
  </si>
  <si>
    <t xml:space="preserve">Company </t>
  </si>
  <si>
    <t>Industry</t>
  </si>
  <si>
    <t>Ebitdad Rajat - Trading Comps Valuation</t>
  </si>
  <si>
    <t>CMP</t>
  </si>
  <si>
    <t>LTM Multiples</t>
  </si>
  <si>
    <t>Implied Valuation</t>
  </si>
  <si>
    <t>Total Debt</t>
  </si>
  <si>
    <t>Implied Enterprise Value</t>
  </si>
  <si>
    <t>Implied Market Value</t>
  </si>
  <si>
    <t>www.Ebitdadrajat.in</t>
  </si>
  <si>
    <t>Name</t>
  </si>
  <si>
    <t xml:space="preserve">Total </t>
  </si>
  <si>
    <t>Debt</t>
  </si>
  <si>
    <t>Source: Screener &amp;Tickertape</t>
  </si>
  <si>
    <t>The content shared on this channel is intended solely for educational and informational purposes. It is important to note that I am not a SEBI registered analyst, and the analysis, opinions, and views expressed in my videos are based on publicly available data, personal research, and my own interpretations. This channel does not provide any investment advice, buy or sell recommendations, or guarantee any financial returns. The information shared is for general knowledge and should not be treated as professional financial guidance. Before making any investment decisions, I encourage you to conduct your own thorough research and consult with a certified financial advisor or professional. The markets are inherently risky, and past performance is not indicative of future results. Always trade or invest according to your risk tolerance and financial goals.</t>
  </si>
  <si>
    <t>DISCLAIMIER</t>
  </si>
  <si>
    <t>Enterprise Value</t>
  </si>
  <si>
    <t>Sales</t>
  </si>
  <si>
    <t>Lower Range</t>
  </si>
  <si>
    <t>Higher Range</t>
  </si>
  <si>
    <t>Market Cap</t>
  </si>
  <si>
    <t>Market Data</t>
  </si>
  <si>
    <t>LTM Financials</t>
  </si>
  <si>
    <t>EV/EBITDA</t>
  </si>
  <si>
    <t xml:space="preserve"> Total Debt</t>
  </si>
  <si>
    <t>Share OS</t>
  </si>
  <si>
    <t>Netprofit</t>
  </si>
  <si>
    <t>EV/SALES</t>
  </si>
  <si>
    <t>Average</t>
  </si>
  <si>
    <t>Equity Share O/S</t>
  </si>
  <si>
    <t>Implied Value per Share</t>
  </si>
  <si>
    <t>Buyer</t>
  </si>
  <si>
    <t>Exchange</t>
  </si>
  <si>
    <t>Quantity</t>
  </si>
  <si>
    <t>Investment Amount</t>
  </si>
  <si>
    <t>Goldman Sachs (Singapore) PTE</t>
  </si>
  <si>
    <t>NSE</t>
  </si>
  <si>
    <t>Dividend Per share</t>
  </si>
  <si>
    <t>Divended Recvd</t>
  </si>
  <si>
    <t>How Does BSE makes Money? (Revenue Drivers)</t>
  </si>
  <si>
    <t>Bulk Deal</t>
  </si>
  <si>
    <t>What are the Operating Margins and PAT Margins for the company?</t>
  </si>
  <si>
    <t>What are the Major expenses for the company? (Cost Drivers)</t>
  </si>
  <si>
    <t>Business Analysis</t>
  </si>
  <si>
    <t>1. Transaction Charges (Trading Revenue)</t>
  </si>
  <si>
    <t>Charged to brokers for trades on the BSE platform</t>
  </si>
  <si>
    <t>Includes equity, derivatives, and debt segments</t>
  </si>
  <si>
    <t>Revenue = per trade fee × total volume traded</t>
  </si>
  <si>
    <t>2. BSE StAR MF Platform (High Growth Engine)</t>
  </si>
  <si>
    <t>Online mutual fund distribution platform for intermediaries</t>
  </si>
  <si>
    <t>Fastest-growing segment (crossed ₹22L+ crore monthly order value)</t>
  </si>
  <si>
    <t>BSE earns commission per transaction + annual platform fees</t>
  </si>
  <si>
    <t>3. Listing Fees (Companies &amp; Bonds)</t>
  </si>
  <si>
    <t>One-time + annual fees paid by listed companies</t>
  </si>
  <si>
    <t>Steady income source as BSE leads in SME segment</t>
  </si>
  <si>
    <t>Includes equity IPOs, SME listings, corporate bonds</t>
  </si>
  <si>
    <t>Sale of real-time and historical market data to institutions, fintechs, aggregators</t>
  </si>
  <si>
    <t xml:space="preserve">4. Data Services </t>
  </si>
  <si>
    <t>5. Technology Services (Subsidiaries)</t>
  </si>
  <si>
    <t>BSE provides surveillance, risk management, tech infra to brokers</t>
  </si>
  <si>
    <t>6. Income from Investments (Other Income)</t>
  </si>
  <si>
    <t>BSE holds large cash balances</t>
  </si>
  <si>
    <t>This forms a big chunk of PAT</t>
  </si>
  <si>
    <t>Earns interest/dividend from FDs, bonds, CDSL stake, etc.</t>
  </si>
  <si>
    <t>x</t>
  </si>
  <si>
    <t>What are the major cost drivers for BSE? (Cost Drivers)</t>
  </si>
  <si>
    <t>1. Employee Costs - Salaries, tech staff, compliance &amp; risk professionals</t>
  </si>
  <si>
    <t>2. Technology &amp; Infra Costs - IT systems, trading infra, co-location servers, software licensing</t>
  </si>
  <si>
    <t>3. Admin and Regulatory Expenses - SEBI compliance, legal, audits, reporting and Legal provisions for disputes or penalties</t>
  </si>
  <si>
    <t>4. Marketing + Platform Growth (for StAR MF) - Acquisition cost to onboard IFAs, RMs and providing Backend support for fund house integrations.</t>
  </si>
  <si>
    <t>Operating Profit Margin %</t>
  </si>
  <si>
    <t>Net Profit Margin %</t>
  </si>
  <si>
    <t>Margins are stable despite lower trading volumes, suggesting strong operating leverage</t>
  </si>
  <si>
    <t>₹1.67 Cr to Goldman Sachs</t>
  </si>
  <si>
    <t>Investment Gains</t>
  </si>
  <si>
    <t>Gain %</t>
  </si>
  <si>
    <t>Shareholding Pattern</t>
  </si>
  <si>
    <t>Promoter</t>
  </si>
  <si>
    <t>FIIs</t>
  </si>
  <si>
    <t>DIIs</t>
  </si>
  <si>
    <t>Retail</t>
  </si>
  <si>
    <t>Others</t>
  </si>
  <si>
    <t>A 25% mark-to-market gain, ₹100 crore in alpha — all from a clean, yield-backed compounder.</t>
  </si>
  <si>
    <t>With no promoter holding and nearly 50% owned by retail investors, BSE remains a pure public market play — but recent FII inflows suggest smart money is quietly rotating in.</t>
  </si>
  <si>
    <t>INDIA</t>
  </si>
  <si>
    <t>INR</t>
  </si>
  <si>
    <t>Rajat Kulshrestha</t>
  </si>
  <si>
    <t>O/S</t>
  </si>
  <si>
    <t>JSW Cement Ltd</t>
  </si>
  <si>
    <t>JSWCEMENT</t>
  </si>
  <si>
    <t>UltraTech Cement Ltd</t>
  </si>
  <si>
    <t>ULTRACEMCO</t>
  </si>
  <si>
    <t>Ambuja Cements Ltd</t>
  </si>
  <si>
    <t>AMBUJACEM</t>
  </si>
  <si>
    <t>Shree Cement Ltd</t>
  </si>
  <si>
    <t>SHREECEM</t>
  </si>
  <si>
    <t>J K Cements Ltd</t>
  </si>
  <si>
    <t>JKCEMENT</t>
  </si>
  <si>
    <t>JSW Cement</t>
  </si>
  <si>
    <t>This Comps engine is designed for Live walkthroughs, built by an ex-equity research analyst</t>
  </si>
  <si>
    <t>EBITDA Margin</t>
  </si>
  <si>
    <t>Net Profit Margin</t>
  </si>
  <si>
    <t>Company</t>
  </si>
  <si>
    <t>Cement</t>
  </si>
  <si>
    <t>India - ASIA PACIFIC</t>
  </si>
  <si>
    <t>The Stock is currently fairly valued in the market with a CMP of 153 Rs, and it is falling in the Intrinsic price range of 83-158 Rs if EV/SALES and EV/EBITDA.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</si>
</sst>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0.0\x"/>
    <numFmt numFmtId="166" formatCode="0.00\x"/>
    <numFmt numFmtId="167" formatCode="&quot;₹&quot;\ #,##0.00"/>
    <numFmt numFmtId="168" formatCode="_ * #,##0_ ;_ * \-#,##0_ ;_ * &quot;-&quot;??_ ;_ @_ "/>
    <numFmt numFmtId="169" formatCode="_ * #,##0.0_ ;_ * \-#,##0.0_ ;_ * &quot;-&quot;??_ ;_ @_ "/>
  </numFmts>
  <fonts count="27" x14ac:knownFonts="1">
    <font>
      <sz val="11"/>
      <color theme="1"/>
      <name val="Calibri"/>
      <family val="2"/>
    </font>
    <font>
      <sz val="11"/>
      <color indexed="8"/>
      <name val="Calibri"/>
      <family val="2"/>
    </font>
    <font>
      <b/>
      <sz val="11"/>
      <color indexed="8"/>
      <name val="Calibri"/>
      <family val="2"/>
    </font>
    <font>
      <b/>
      <u val="singleAccounting"/>
      <sz val="11"/>
      <color indexed="8"/>
      <name val="Calibri"/>
      <family val="2"/>
    </font>
    <font>
      <sz val="11"/>
      <color indexed="30"/>
      <name val="Calibri"/>
      <family val="2"/>
    </font>
    <font>
      <sz val="11"/>
      <color indexed="9"/>
      <name val="Calibri"/>
      <family val="2"/>
    </font>
    <font>
      <b/>
      <sz val="11"/>
      <color indexed="9"/>
      <name val="Calibri"/>
      <family val="2"/>
    </font>
    <font>
      <u/>
      <sz val="11"/>
      <color theme="10"/>
      <name val="Calibri"/>
      <family val="2"/>
    </font>
    <font>
      <b/>
      <sz val="11"/>
      <name val="Calibri"/>
      <family val="2"/>
    </font>
    <font>
      <sz val="11"/>
      <color theme="1"/>
      <name val="Calibri"/>
      <family val="2"/>
    </font>
    <font>
      <sz val="12"/>
      <color indexed="8"/>
      <name val="Calibri"/>
      <family val="2"/>
    </font>
    <font>
      <sz val="12"/>
      <name val="Calibri"/>
      <family val="2"/>
    </font>
    <font>
      <u/>
      <sz val="12"/>
      <color rgb="FF002060"/>
      <name val="Calibri"/>
      <family val="2"/>
    </font>
    <font>
      <b/>
      <sz val="12"/>
      <color indexed="10"/>
      <name val="Calibri"/>
      <family val="2"/>
    </font>
    <font>
      <i/>
      <sz val="11"/>
      <color indexed="8"/>
      <name val="Calibri"/>
      <family val="2"/>
    </font>
    <font>
      <b/>
      <sz val="11"/>
      <color theme="1"/>
      <name val="Calibri"/>
      <family val="2"/>
    </font>
    <font>
      <b/>
      <sz val="14"/>
      <color theme="1"/>
      <name val="Calibri"/>
      <family val="2"/>
    </font>
    <font>
      <b/>
      <sz val="22"/>
      <color theme="1"/>
      <name val="Calibri"/>
      <family val="2"/>
    </font>
    <font>
      <b/>
      <sz val="11"/>
      <color theme="0"/>
      <name val="Calibri"/>
      <family val="2"/>
    </font>
    <font>
      <i/>
      <sz val="11"/>
      <color rgb="FFFF0000"/>
      <name val="Calibri"/>
      <family val="2"/>
    </font>
    <font>
      <b/>
      <sz val="11"/>
      <color rgb="FFFFFF00"/>
      <name val="Calibri"/>
      <family val="2"/>
    </font>
    <font>
      <sz val="11"/>
      <color rgb="FF0070C0"/>
      <name val="Calibri"/>
      <family val="2"/>
    </font>
    <font>
      <b/>
      <sz val="11"/>
      <color rgb="FF0070C0"/>
      <name val="Calibri"/>
      <family val="2"/>
    </font>
    <font>
      <i/>
      <sz val="11"/>
      <color rgb="FF0070C0"/>
      <name val="Calibri"/>
      <family val="2"/>
    </font>
    <font>
      <b/>
      <sz val="16"/>
      <color indexed="8"/>
      <name val="Calibri"/>
      <family val="2"/>
    </font>
    <font>
      <b/>
      <i/>
      <sz val="11"/>
      <color theme="1"/>
      <name val="Calibri"/>
      <family val="2"/>
    </font>
    <font>
      <b/>
      <i/>
      <sz val="11"/>
      <color rgb="FFFF0000"/>
      <name val="Calibri"/>
      <family val="2"/>
    </font>
  </fonts>
  <fills count="11">
    <fill>
      <patternFill patternType="none"/>
    </fill>
    <fill>
      <patternFill patternType="gray125"/>
    </fill>
    <fill>
      <patternFill patternType="solid">
        <fgColor rgb="FFD9E1F2"/>
        <bgColor indexed="64"/>
      </patternFill>
    </fill>
    <fill>
      <patternFill patternType="solid">
        <fgColor rgb="FF00000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4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bottom style="hair">
        <color indexed="64"/>
      </bottom>
      <diagonal/>
    </border>
    <border>
      <left/>
      <right/>
      <top style="thin">
        <color indexed="64"/>
      </top>
      <bottom style="double">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double">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
      <left style="medium">
        <color indexed="64"/>
      </left>
      <right style="hair">
        <color auto="1"/>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auto="1"/>
      </right>
      <top/>
      <bottom style="thin">
        <color indexed="64"/>
      </bottom>
      <diagonal/>
    </border>
  </borders>
  <cellStyleXfs count="4">
    <xf numFmtId="0" fontId="0" fillId="0" borderId="0"/>
    <xf numFmtId="0" fontId="7"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191">
    <xf numFmtId="0" fontId="0" fillId="0" borderId="0" xfId="0"/>
    <xf numFmtId="0" fontId="1" fillId="0" borderId="0" xfId="0" applyFont="1" applyAlignment="1">
      <alignment horizontal="center"/>
    </xf>
    <xf numFmtId="0" fontId="1" fillId="0" borderId="0" xfId="0" applyFont="1"/>
    <xf numFmtId="0" fontId="2" fillId="0" borderId="0" xfId="0" applyFont="1"/>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1" xfId="0" quotePrefix="1" applyFont="1" applyFill="1" applyBorder="1" applyAlignment="1">
      <alignment horizontal="center" vertical="center"/>
    </xf>
    <xf numFmtId="0" fontId="2" fillId="0" borderId="0" xfId="0" applyFont="1" applyAlignment="1">
      <alignment horizontal="center" vertical="center"/>
    </xf>
    <xf numFmtId="0" fontId="4" fillId="0" borderId="0" xfId="0" applyFont="1"/>
    <xf numFmtId="3" fontId="1" fillId="0" borderId="0" xfId="0" applyNumberFormat="1" applyFont="1" applyAlignment="1">
      <alignment horizontal="center" vertical="center"/>
    </xf>
    <xf numFmtId="164" fontId="1" fillId="0" borderId="0" xfId="0" applyNumberFormat="1" applyFont="1" applyAlignment="1">
      <alignment horizontal="center"/>
    </xf>
    <xf numFmtId="165" fontId="1" fillId="0" borderId="0" xfId="0" applyNumberFormat="1" applyFont="1" applyAlignment="1">
      <alignment horizontal="center"/>
    </xf>
    <xf numFmtId="0" fontId="5" fillId="3" borderId="0" xfId="0" applyFont="1" applyFill="1" applyAlignment="1">
      <alignment horizontal="center"/>
    </xf>
    <xf numFmtId="0" fontId="6" fillId="3" borderId="0" xfId="0" applyFont="1" applyFill="1" applyAlignment="1">
      <alignment vertical="center"/>
    </xf>
    <xf numFmtId="165" fontId="5" fillId="3" borderId="0" xfId="0" applyNumberFormat="1" applyFont="1" applyFill="1" applyAlignment="1">
      <alignment horizontal="center" vertical="center"/>
    </xf>
    <xf numFmtId="0" fontId="6" fillId="3" borderId="0" xfId="0" applyFont="1" applyFill="1" applyAlignment="1">
      <alignment horizontal="center" vertical="center"/>
    </xf>
    <xf numFmtId="3" fontId="5" fillId="3" borderId="0" xfId="0" applyNumberFormat="1" applyFont="1" applyFill="1" applyAlignment="1">
      <alignment horizontal="center" vertical="center"/>
    </xf>
    <xf numFmtId="0" fontId="5" fillId="3" borderId="0" xfId="0" applyFont="1" applyFill="1"/>
    <xf numFmtId="1" fontId="5" fillId="3" borderId="0" xfId="0" applyNumberFormat="1" applyFont="1" applyFill="1" applyAlignment="1">
      <alignment horizontal="center" vertical="center"/>
    </xf>
    <xf numFmtId="0" fontId="5" fillId="0" borderId="0" xfId="0" applyFont="1" applyAlignment="1">
      <alignment horizontal="left"/>
    </xf>
    <xf numFmtId="0" fontId="5" fillId="0" borderId="0" xfId="0" applyFont="1" applyAlignment="1">
      <alignment horizontal="center"/>
    </xf>
    <xf numFmtId="0" fontId="4" fillId="0" borderId="0" xfId="0" applyFont="1" applyAlignment="1">
      <alignment horizontal="left"/>
    </xf>
    <xf numFmtId="167" fontId="2" fillId="0" borderId="0" xfId="0" applyNumberFormat="1" applyFont="1" applyAlignment="1">
      <alignment horizontal="center" vertical="center"/>
    </xf>
    <xf numFmtId="0" fontId="10" fillId="0" borderId="1" xfId="0" applyFont="1" applyBorder="1"/>
    <xf numFmtId="0" fontId="11" fillId="0" borderId="1" xfId="0" applyFont="1" applyBorder="1"/>
    <xf numFmtId="0" fontId="12" fillId="0" borderId="1" xfId="1" applyFont="1" applyBorder="1" applyAlignment="1">
      <alignment horizontal="center"/>
    </xf>
    <xf numFmtId="0" fontId="11" fillId="0" borderId="1" xfId="0" applyFont="1" applyBorder="1" applyAlignment="1">
      <alignment horizontal="left"/>
    </xf>
    <xf numFmtId="0" fontId="10" fillId="0" borderId="1" xfId="0" applyFont="1" applyBorder="1" applyAlignment="1">
      <alignment horizontal="left"/>
    </xf>
    <xf numFmtId="0" fontId="13" fillId="0" borderId="1" xfId="0" applyFont="1" applyBorder="1" applyAlignment="1">
      <alignment horizontal="center"/>
    </xf>
    <xf numFmtId="0" fontId="0" fillId="0" borderId="0" xfId="0" applyAlignment="1">
      <alignment vertical="top" wrapText="1"/>
    </xf>
    <xf numFmtId="14" fontId="1" fillId="5" borderId="9" xfId="0" applyNumberFormat="1" applyFont="1" applyFill="1" applyBorder="1" applyAlignment="1">
      <alignment horizontal="left"/>
    </xf>
    <xf numFmtId="0" fontId="1" fillId="5" borderId="9" xfId="0" applyFont="1" applyFill="1" applyBorder="1" applyAlignment="1">
      <alignment horizontal="left"/>
    </xf>
    <xf numFmtId="14" fontId="1" fillId="5" borderId="10" xfId="0" applyNumberFormat="1" applyFont="1" applyFill="1" applyBorder="1" applyAlignment="1">
      <alignment horizontal="left"/>
    </xf>
    <xf numFmtId="0" fontId="1" fillId="5" borderId="10" xfId="0" applyFont="1" applyFill="1" applyBorder="1" applyAlignment="1">
      <alignment horizontal="left"/>
    </xf>
    <xf numFmtId="0" fontId="0" fillId="0" borderId="0" xfId="0" applyAlignment="1">
      <alignment horizontal="center"/>
    </xf>
    <xf numFmtId="0" fontId="0" fillId="0" borderId="0" xfId="0" applyAlignment="1">
      <alignment horizontal="right"/>
    </xf>
    <xf numFmtId="0" fontId="0" fillId="0" borderId="12" xfId="0" applyBorder="1"/>
    <xf numFmtId="0" fontId="0" fillId="0" borderId="13" xfId="0" applyBorder="1"/>
    <xf numFmtId="0" fontId="3" fillId="2" borderId="4" xfId="0" applyFont="1" applyFill="1" applyBorder="1" applyAlignment="1">
      <alignment horizontal="centerContinuous" vertical="center"/>
    </xf>
    <xf numFmtId="0" fontId="3" fillId="2" borderId="5" xfId="0" applyFont="1" applyFill="1" applyBorder="1" applyAlignment="1">
      <alignment horizontal="centerContinuous" vertical="center"/>
    </xf>
    <xf numFmtId="0" fontId="3" fillId="2" borderId="11" xfId="0" applyFont="1" applyFill="1" applyBorder="1" applyAlignment="1">
      <alignment horizontal="centerContinuous" vertical="center"/>
    </xf>
    <xf numFmtId="0" fontId="2" fillId="2" borderId="6" xfId="0" quotePrefix="1" applyFont="1" applyFill="1" applyBorder="1" applyAlignment="1">
      <alignment horizontal="center" vertical="center"/>
    </xf>
    <xf numFmtId="0" fontId="2" fillId="2" borderId="12" xfId="0" quotePrefix="1" applyFont="1" applyFill="1" applyBorder="1" applyAlignment="1">
      <alignment horizontal="center" vertical="center"/>
    </xf>
    <xf numFmtId="0" fontId="2" fillId="2" borderId="0" xfId="0" quotePrefix="1" applyFont="1" applyFill="1" applyAlignment="1">
      <alignment horizontal="center" vertical="center"/>
    </xf>
    <xf numFmtId="0" fontId="2" fillId="2" borderId="13" xfId="0" quotePrefix="1"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2" borderId="13" xfId="0" applyFont="1" applyFill="1" applyBorder="1" applyAlignment="1">
      <alignment vertical="center"/>
    </xf>
    <xf numFmtId="0" fontId="15" fillId="8" borderId="18" xfId="0" applyFont="1" applyFill="1" applyBorder="1" applyAlignment="1">
      <alignment horizontal="center" vertical="center"/>
    </xf>
    <xf numFmtId="0" fontId="15" fillId="8" borderId="19" xfId="0" applyFont="1" applyFill="1" applyBorder="1" applyAlignment="1">
      <alignment horizontal="center" vertical="center"/>
    </xf>
    <xf numFmtId="0" fontId="15" fillId="8" borderId="23" xfId="0" applyFont="1" applyFill="1" applyBorder="1" applyAlignment="1">
      <alignment horizontal="center" vertical="center"/>
    </xf>
    <xf numFmtId="0" fontId="15" fillId="8" borderId="2" xfId="0" applyFont="1" applyFill="1" applyBorder="1" applyAlignment="1">
      <alignment horizontal="center" vertical="center"/>
    </xf>
    <xf numFmtId="0" fontId="15" fillId="8" borderId="3" xfId="0" applyFont="1" applyFill="1" applyBorder="1" applyAlignment="1">
      <alignment horizontal="center" vertical="center"/>
    </xf>
    <xf numFmtId="0" fontId="15" fillId="8" borderId="8" xfId="0" applyFont="1" applyFill="1" applyBorder="1" applyAlignment="1">
      <alignment horizontal="center" vertical="center"/>
    </xf>
    <xf numFmtId="0" fontId="0" fillId="0" borderId="24" xfId="0" applyBorder="1"/>
    <xf numFmtId="0" fontId="0" fillId="9" borderId="24" xfId="0" applyFill="1" applyBorder="1"/>
    <xf numFmtId="43" fontId="0" fillId="5" borderId="25" xfId="2" applyFont="1" applyFill="1" applyBorder="1"/>
    <xf numFmtId="0" fontId="15" fillId="0" borderId="0" xfId="0" applyFont="1"/>
    <xf numFmtId="168" fontId="0" fillId="0" borderId="0" xfId="0" applyNumberFormat="1" applyAlignment="1">
      <alignment horizontal="center"/>
    </xf>
    <xf numFmtId="168" fontId="0" fillId="0" borderId="0" xfId="2" applyNumberFormat="1" applyFont="1" applyAlignment="1">
      <alignment horizontal="center"/>
    </xf>
    <xf numFmtId="167" fontId="0" fillId="0" borderId="0" xfId="2" applyNumberFormat="1" applyFont="1" applyAlignment="1">
      <alignment horizontal="center"/>
    </xf>
    <xf numFmtId="0" fontId="20" fillId="6" borderId="0" xfId="0" applyFont="1" applyFill="1"/>
    <xf numFmtId="43" fontId="0" fillId="0" borderId="0" xfId="2" applyFont="1" applyAlignment="1">
      <alignment horizontal="center"/>
    </xf>
    <xf numFmtId="2" fontId="0" fillId="0" borderId="0" xfId="0" applyNumberFormat="1" applyAlignment="1">
      <alignment horizontal="center"/>
    </xf>
    <xf numFmtId="0" fontId="21" fillId="0" borderId="0" xfId="0" applyFont="1"/>
    <xf numFmtId="0" fontId="22" fillId="0" borderId="0" xfId="0" applyFont="1"/>
    <xf numFmtId="0" fontId="0" fillId="0" borderId="31" xfId="0" applyBorder="1"/>
    <xf numFmtId="0" fontId="0" fillId="0" borderId="32" xfId="0" applyBorder="1"/>
    <xf numFmtId="9" fontId="0" fillId="0" borderId="33" xfId="0" applyNumberFormat="1" applyBorder="1"/>
    <xf numFmtId="9" fontId="0" fillId="0" borderId="34" xfId="0" applyNumberFormat="1" applyBorder="1"/>
    <xf numFmtId="9" fontId="0" fillId="0" borderId="36" xfId="0" applyNumberFormat="1" applyBorder="1"/>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35" xfId="0" applyBorder="1"/>
    <xf numFmtId="0" fontId="23" fillId="10" borderId="0" xfId="0" applyFont="1" applyFill="1"/>
    <xf numFmtId="0" fontId="0" fillId="10" borderId="0" xfId="0" applyFill="1"/>
    <xf numFmtId="0" fontId="18" fillId="6" borderId="0" xfId="0" applyFont="1" applyFill="1" applyAlignment="1">
      <alignment horizontal="center" vertical="center"/>
    </xf>
    <xf numFmtId="9" fontId="0" fillId="0" borderId="0" xfId="3" applyFont="1" applyAlignment="1">
      <alignment horizontal="center" vertical="center"/>
    </xf>
    <xf numFmtId="10" fontId="0" fillId="0" borderId="33" xfId="0" applyNumberFormat="1" applyBorder="1"/>
    <xf numFmtId="10" fontId="0" fillId="0" borderId="34" xfId="0" applyNumberFormat="1" applyBorder="1"/>
    <xf numFmtId="10" fontId="0" fillId="0" borderId="36" xfId="0" applyNumberFormat="1" applyBorder="1"/>
    <xf numFmtId="0" fontId="0" fillId="0" borderId="0" xfId="0" applyAlignment="1">
      <alignment wrapText="1"/>
    </xf>
    <xf numFmtId="43" fontId="0" fillId="0" borderId="0" xfId="2" applyFont="1"/>
    <xf numFmtId="43" fontId="0" fillId="0" borderId="13" xfId="2" applyFont="1" applyBorder="1"/>
    <xf numFmtId="43" fontId="0" fillId="0" borderId="12" xfId="2" applyFont="1" applyBorder="1"/>
    <xf numFmtId="43" fontId="0" fillId="0" borderId="0" xfId="2" applyFont="1" applyFill="1" applyBorder="1"/>
    <xf numFmtId="0" fontId="2" fillId="2" borderId="7" xfId="0" quotePrefix="1" applyFont="1" applyFill="1" applyBorder="1" applyAlignment="1">
      <alignment horizontal="center" vertical="center"/>
    </xf>
    <xf numFmtId="166" fontId="0" fillId="5" borderId="24" xfId="0" applyNumberFormat="1" applyFill="1" applyBorder="1"/>
    <xf numFmtId="0" fontId="0" fillId="0" borderId="21" xfId="0" applyBorder="1"/>
    <xf numFmtId="0" fontId="0" fillId="0" borderId="22" xfId="0" applyBorder="1"/>
    <xf numFmtId="0" fontId="0" fillId="0" borderId="4" xfId="0" applyBorder="1"/>
    <xf numFmtId="0" fontId="0" fillId="0" borderId="5" xfId="0" applyBorder="1"/>
    <xf numFmtId="0" fontId="0" fillId="0" borderId="11" xfId="0" applyBorder="1"/>
    <xf numFmtId="0" fontId="15" fillId="0" borderId="0" xfId="0" applyFont="1" applyAlignment="1">
      <alignment horizontal="right"/>
    </xf>
    <xf numFmtId="4" fontId="0" fillId="0" borderId="0" xfId="0" applyNumberFormat="1"/>
    <xf numFmtId="3" fontId="0" fillId="0" borderId="0" xfId="0" applyNumberFormat="1"/>
    <xf numFmtId="4" fontId="0" fillId="0" borderId="13" xfId="0" applyNumberFormat="1" applyBorder="1"/>
    <xf numFmtId="168" fontId="0" fillId="5" borderId="25" xfId="2" applyNumberFormat="1" applyFont="1" applyFill="1" applyBorder="1"/>
    <xf numFmtId="168" fontId="0" fillId="4" borderId="26" xfId="2" applyNumberFormat="1" applyFont="1" applyFill="1" applyBorder="1"/>
    <xf numFmtId="168" fontId="0" fillId="0" borderId="24" xfId="0" applyNumberFormat="1" applyBorder="1"/>
    <xf numFmtId="0" fontId="0" fillId="0" borderId="37" xfId="0" applyBorder="1"/>
    <xf numFmtId="169" fontId="0" fillId="0" borderId="37" xfId="2" applyNumberFormat="1" applyFont="1" applyBorder="1"/>
    <xf numFmtId="0" fontId="0" fillId="0" borderId="38" xfId="0" applyBorder="1"/>
    <xf numFmtId="0" fontId="0" fillId="0" borderId="39" xfId="0" applyBorder="1"/>
    <xf numFmtId="0" fontId="15" fillId="0" borderId="15" xfId="0" applyFont="1" applyBorder="1" applyAlignment="1">
      <alignment horizontal="left"/>
    </xf>
    <xf numFmtId="0" fontId="15" fillId="0" borderId="30" xfId="0" applyFont="1" applyBorder="1" applyAlignment="1">
      <alignment horizontal="left"/>
    </xf>
    <xf numFmtId="0" fontId="0" fillId="0" borderId="0" xfId="0" applyAlignment="1">
      <alignment horizontal="left"/>
    </xf>
    <xf numFmtId="168" fontId="0" fillId="0" borderId="0" xfId="2" applyNumberFormat="1" applyFont="1"/>
    <xf numFmtId="168" fontId="0" fillId="0" borderId="13" xfId="2" applyNumberFormat="1" applyFont="1" applyBorder="1"/>
    <xf numFmtId="3" fontId="0" fillId="0" borderId="0" xfId="2" applyNumberFormat="1" applyFont="1"/>
    <xf numFmtId="3" fontId="0" fillId="0" borderId="0" xfId="2" applyNumberFormat="1" applyFont="1" applyFill="1" applyBorder="1"/>
    <xf numFmtId="168" fontId="0" fillId="0" borderId="13" xfId="0" applyNumberFormat="1" applyBorder="1"/>
    <xf numFmtId="168" fontId="0" fillId="0" borderId="0" xfId="0" applyNumberFormat="1"/>
    <xf numFmtId="168" fontId="0" fillId="0" borderId="12" xfId="2" applyNumberFormat="1" applyFont="1" applyBorder="1" applyAlignment="1">
      <alignment horizontal="right"/>
    </xf>
    <xf numFmtId="3" fontId="0" fillId="0" borderId="0" xfId="0" applyNumberFormat="1" applyAlignment="1">
      <alignment horizontal="right"/>
    </xf>
    <xf numFmtId="0" fontId="26" fillId="0" borderId="1" xfId="0" applyFont="1" applyBorder="1" applyAlignment="1">
      <alignment horizontal="left"/>
    </xf>
    <xf numFmtId="168" fontId="0" fillId="0" borderId="0" xfId="2" applyNumberFormat="1" applyFont="1" applyBorder="1"/>
    <xf numFmtId="3" fontId="0" fillId="0" borderId="0" xfId="2" applyNumberFormat="1" applyFont="1" applyBorder="1" applyAlignment="1">
      <alignment horizontal="right"/>
    </xf>
    <xf numFmtId="43" fontId="0" fillId="0" borderId="0" xfId="2" applyFont="1" applyBorder="1"/>
    <xf numFmtId="0" fontId="0" fillId="0" borderId="6" xfId="0" applyBorder="1"/>
    <xf numFmtId="0" fontId="0" fillId="0" borderId="7" xfId="0" applyBorder="1"/>
    <xf numFmtId="0" fontId="0" fillId="0" borderId="1" xfId="0" applyBorder="1"/>
    <xf numFmtId="168" fontId="0" fillId="0" borderId="1" xfId="2" applyNumberFormat="1" applyFont="1" applyBorder="1"/>
    <xf numFmtId="3" fontId="0" fillId="0" borderId="6" xfId="0" applyNumberFormat="1" applyBorder="1" applyAlignment="1">
      <alignment horizontal="right"/>
    </xf>
    <xf numFmtId="43" fontId="0" fillId="0" borderId="1" xfId="2" applyFont="1" applyBorder="1"/>
    <xf numFmtId="4" fontId="0" fillId="0" borderId="6" xfId="0" applyNumberFormat="1" applyBorder="1"/>
    <xf numFmtId="43" fontId="0" fillId="0" borderId="1" xfId="2" applyFont="1" applyFill="1" applyBorder="1"/>
    <xf numFmtId="9" fontId="14" fillId="0" borderId="0" xfId="3" applyFont="1" applyBorder="1" applyAlignment="1">
      <alignment vertical="center"/>
    </xf>
    <xf numFmtId="9" fontId="14" fillId="0" borderId="13" xfId="3" applyFont="1" applyBorder="1" applyAlignment="1">
      <alignment vertical="center"/>
    </xf>
    <xf numFmtId="9" fontId="14" fillId="0" borderId="1" xfId="3" applyFont="1" applyBorder="1" applyAlignment="1">
      <alignment vertical="center"/>
    </xf>
    <xf numFmtId="9" fontId="14" fillId="0" borderId="7" xfId="3" applyFont="1" applyBorder="1" applyAlignment="1">
      <alignment vertical="center"/>
    </xf>
    <xf numFmtId="9" fontId="14" fillId="0" borderId="12" xfId="3" applyFont="1" applyBorder="1" applyAlignment="1">
      <alignment horizontal="center" vertical="center"/>
    </xf>
    <xf numFmtId="9" fontId="14" fillId="0" borderId="13" xfId="3" applyFont="1" applyBorder="1" applyAlignment="1">
      <alignment horizontal="center" vertical="center"/>
    </xf>
    <xf numFmtId="9" fontId="14" fillId="0" borderId="6" xfId="3" applyFont="1" applyBorder="1" applyAlignment="1">
      <alignment horizontal="center" vertical="center"/>
    </xf>
    <xf numFmtId="9" fontId="14" fillId="0" borderId="7" xfId="3" applyFont="1" applyBorder="1" applyAlignment="1">
      <alignment horizontal="center" vertical="center"/>
    </xf>
    <xf numFmtId="0" fontId="0" fillId="10" borderId="12" xfId="0" applyFill="1" applyBorder="1"/>
    <xf numFmtId="3" fontId="1" fillId="10" borderId="13" xfId="0" applyNumberFormat="1" applyFont="1" applyFill="1" applyBorder="1" applyAlignment="1">
      <alignment horizontal="center" vertical="center"/>
    </xf>
    <xf numFmtId="0" fontId="0" fillId="10" borderId="40" xfId="0" applyFill="1" applyBorder="1"/>
    <xf numFmtId="0" fontId="0" fillId="10" borderId="41" xfId="0" applyFill="1" applyBorder="1"/>
    <xf numFmtId="3" fontId="1" fillId="10" borderId="7" xfId="0" applyNumberFormat="1" applyFont="1" applyFill="1" applyBorder="1" applyAlignment="1">
      <alignment horizontal="center" vertical="center"/>
    </xf>
    <xf numFmtId="169" fontId="0" fillId="0" borderId="37" xfId="2" applyNumberFormat="1" applyFont="1" applyBorder="1" applyAlignment="1">
      <alignment horizontal="right"/>
    </xf>
    <xf numFmtId="0" fontId="0" fillId="0" borderId="37" xfId="0" applyBorder="1" applyAlignment="1">
      <alignment horizontal="right"/>
    </xf>
    <xf numFmtId="168" fontId="0" fillId="0" borderId="37" xfId="2" applyNumberFormat="1" applyFont="1" applyBorder="1"/>
    <xf numFmtId="166" fontId="0" fillId="0" borderId="0" xfId="0" applyNumberFormat="1"/>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0" xfId="0" applyFont="1" applyAlignment="1">
      <alignment horizontal="left" vertical="top" wrapText="1"/>
    </xf>
    <xf numFmtId="0" fontId="16" fillId="0" borderId="13" xfId="0" applyFont="1" applyBorder="1" applyAlignment="1">
      <alignment horizontal="left" vertical="top" wrapText="1"/>
    </xf>
    <xf numFmtId="0" fontId="16" fillId="0" borderId="6" xfId="0" applyFont="1" applyBorder="1" applyAlignment="1">
      <alignment horizontal="left" vertical="top" wrapText="1"/>
    </xf>
    <xf numFmtId="0" fontId="16" fillId="0" borderId="1" xfId="0" applyFont="1" applyBorder="1" applyAlignment="1">
      <alignment horizontal="left" vertical="top" wrapText="1"/>
    </xf>
    <xf numFmtId="0" fontId="16" fillId="0" borderId="7" xfId="0" applyFont="1" applyBorder="1" applyAlignment="1">
      <alignment horizontal="left" vertical="top"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8" xfId="0" applyFont="1" applyBorder="1" applyAlignment="1">
      <alignment horizontal="center"/>
    </xf>
    <xf numFmtId="0" fontId="0" fillId="0" borderId="0" xfId="0" applyAlignment="1">
      <alignment horizontal="center" vertical="top" wrapText="1"/>
    </xf>
    <xf numFmtId="0" fontId="18" fillId="6" borderId="0" xfId="0" applyFont="1" applyFill="1" applyAlignment="1">
      <alignment horizontal="center" vertical="center"/>
    </xf>
    <xf numFmtId="167" fontId="0" fillId="0" borderId="0" xfId="2" applyNumberFormat="1" applyFont="1" applyAlignment="1">
      <alignment horizontal="center"/>
    </xf>
    <xf numFmtId="0" fontId="23" fillId="10" borderId="0" xfId="0" applyFont="1" applyFill="1" applyAlignment="1">
      <alignment horizontal="left" vertical="center" wrapText="1"/>
    </xf>
    <xf numFmtId="0" fontId="25" fillId="7" borderId="29" xfId="0" applyFont="1" applyFill="1" applyBorder="1" applyAlignment="1">
      <alignment horizontal="center"/>
    </xf>
    <xf numFmtId="0" fontId="25" fillId="7" borderId="27" xfId="0" applyFont="1" applyFill="1" applyBorder="1" applyAlignment="1">
      <alignment horizontal="center"/>
    </xf>
    <xf numFmtId="0" fontId="25" fillId="7" borderId="28" xfId="0" applyFont="1" applyFill="1" applyBorder="1" applyAlignment="1">
      <alignment horizontal="center"/>
    </xf>
    <xf numFmtId="0" fontId="24" fillId="0" borderId="1" xfId="0" applyFont="1" applyBorder="1" applyAlignment="1">
      <alignment horizontal="left"/>
    </xf>
    <xf numFmtId="14" fontId="8" fillId="5" borderId="9" xfId="0" applyNumberFormat="1" applyFont="1" applyFill="1" applyBorder="1" applyAlignment="1">
      <alignment horizontal="left"/>
    </xf>
    <xf numFmtId="14" fontId="8" fillId="5" borderId="10" xfId="0" applyNumberFormat="1" applyFont="1" applyFill="1" applyBorder="1" applyAlignment="1">
      <alignment horizontal="left"/>
    </xf>
    <xf numFmtId="0" fontId="18" fillId="6" borderId="20" xfId="0" applyFont="1" applyFill="1" applyBorder="1" applyAlignment="1">
      <alignment horizontal="center"/>
    </xf>
    <xf numFmtId="0" fontId="18" fillId="6" borderId="21" xfId="0" applyFont="1" applyFill="1" applyBorder="1" applyAlignment="1">
      <alignment horizontal="center"/>
    </xf>
    <xf numFmtId="0" fontId="18" fillId="6" borderId="22" xfId="0" applyFont="1" applyFill="1" applyBorder="1" applyAlignment="1">
      <alignment horizontal="center"/>
    </xf>
    <xf numFmtId="0" fontId="18" fillId="6" borderId="4" xfId="0" applyFont="1" applyFill="1" applyBorder="1" applyAlignment="1">
      <alignment horizontal="center"/>
    </xf>
    <xf numFmtId="0" fontId="18" fillId="6" borderId="5" xfId="0" applyFont="1" applyFill="1" applyBorder="1" applyAlignment="1">
      <alignment horizontal="center"/>
    </xf>
    <xf numFmtId="0" fontId="18" fillId="6" borderId="11" xfId="0" applyFont="1" applyFill="1" applyBorder="1" applyAlignment="1">
      <alignment horizontal="center"/>
    </xf>
    <xf numFmtId="14" fontId="1" fillId="5" borderId="9" xfId="0" applyNumberFormat="1" applyFont="1" applyFill="1" applyBorder="1" applyAlignment="1">
      <alignment horizontal="left"/>
    </xf>
    <xf numFmtId="14" fontId="1" fillId="5" borderId="10" xfId="0" applyNumberFormat="1" applyFont="1" applyFill="1" applyBorder="1" applyAlignment="1">
      <alignment horizontal="left"/>
    </xf>
    <xf numFmtId="0" fontId="18" fillId="6" borderId="0" xfId="0" applyFont="1" applyFill="1" applyAlignment="1">
      <alignment horizontal="center"/>
    </xf>
    <xf numFmtId="0" fontId="15" fillId="9" borderId="2" xfId="0" applyFont="1" applyFill="1" applyBorder="1" applyAlignment="1">
      <alignment horizontal="center"/>
    </xf>
    <xf numFmtId="0" fontId="15" fillId="9" borderId="8" xfId="0" applyFont="1" applyFill="1" applyBorder="1" applyAlignment="1">
      <alignment horizontal="center"/>
    </xf>
    <xf numFmtId="0" fontId="15" fillId="9" borderId="3" xfId="0" applyFont="1" applyFill="1" applyBorder="1" applyAlignment="1">
      <alignment horizontal="center"/>
    </xf>
    <xf numFmtId="3" fontId="19" fillId="0" borderId="0" xfId="0" applyNumberFormat="1" applyFont="1" applyAlignment="1">
      <alignment horizontal="right"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ebitdadrajat.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D8D43-2C68-45A5-B69E-AB5D7C9AD7B1}">
  <dimension ref="B3:S22"/>
  <sheetViews>
    <sheetView showGridLines="0" tabSelected="1" workbookViewId="0"/>
  </sheetViews>
  <sheetFormatPr defaultRowHeight="14.4" x14ac:dyDescent="0.3"/>
  <cols>
    <col min="17" max="17" width="6.5546875" customWidth="1"/>
  </cols>
  <sheetData>
    <row r="3" spans="2:19" ht="28.8" x14ac:dyDescent="0.55000000000000004">
      <c r="B3" s="161" t="s">
        <v>35</v>
      </c>
      <c r="C3" s="162"/>
      <c r="D3" s="162"/>
      <c r="E3" s="162"/>
      <c r="F3" s="162"/>
      <c r="G3" s="162"/>
      <c r="H3" s="162"/>
      <c r="I3" s="162"/>
      <c r="J3" s="162"/>
      <c r="K3" s="162"/>
      <c r="L3" s="162"/>
      <c r="M3" s="162"/>
      <c r="N3" s="162"/>
      <c r="O3" s="162"/>
      <c r="P3" s="162"/>
      <c r="Q3" s="163"/>
    </row>
    <row r="5" spans="2:19" ht="14.4" customHeight="1" x14ac:dyDescent="0.3">
      <c r="B5" s="152" t="s">
        <v>34</v>
      </c>
      <c r="C5" s="153"/>
      <c r="D5" s="153"/>
      <c r="E5" s="153"/>
      <c r="F5" s="153"/>
      <c r="G5" s="153"/>
      <c r="H5" s="153"/>
      <c r="I5" s="153"/>
      <c r="J5" s="153"/>
      <c r="K5" s="153"/>
      <c r="L5" s="153"/>
      <c r="M5" s="153"/>
      <c r="N5" s="153"/>
      <c r="O5" s="153"/>
      <c r="P5" s="153"/>
      <c r="Q5" s="154"/>
      <c r="R5" s="29"/>
      <c r="S5" s="29"/>
    </row>
    <row r="6" spans="2:19" ht="14.4" customHeight="1" x14ac:dyDescent="0.3">
      <c r="B6" s="155"/>
      <c r="C6" s="156"/>
      <c r="D6" s="156"/>
      <c r="E6" s="156"/>
      <c r="F6" s="156"/>
      <c r="G6" s="156"/>
      <c r="H6" s="156"/>
      <c r="I6" s="156"/>
      <c r="J6" s="156"/>
      <c r="K6" s="156"/>
      <c r="L6" s="156"/>
      <c r="M6" s="156"/>
      <c r="N6" s="156"/>
      <c r="O6" s="156"/>
      <c r="P6" s="156"/>
      <c r="Q6" s="157"/>
      <c r="R6" s="29"/>
      <c r="S6" s="29"/>
    </row>
    <row r="7" spans="2:19" ht="14.4" customHeight="1" x14ac:dyDescent="0.3">
      <c r="B7" s="155"/>
      <c r="C7" s="156"/>
      <c r="D7" s="156"/>
      <c r="E7" s="156"/>
      <c r="F7" s="156"/>
      <c r="G7" s="156"/>
      <c r="H7" s="156"/>
      <c r="I7" s="156"/>
      <c r="J7" s="156"/>
      <c r="K7" s="156"/>
      <c r="L7" s="156"/>
      <c r="M7" s="156"/>
      <c r="N7" s="156"/>
      <c r="O7" s="156"/>
      <c r="P7" s="156"/>
      <c r="Q7" s="157"/>
      <c r="R7" s="29"/>
      <c r="S7" s="29"/>
    </row>
    <row r="8" spans="2:19" ht="14.4" customHeight="1" x14ac:dyDescent="0.3">
      <c r="B8" s="155"/>
      <c r="C8" s="156"/>
      <c r="D8" s="156"/>
      <c r="E8" s="156"/>
      <c r="F8" s="156"/>
      <c r="G8" s="156"/>
      <c r="H8" s="156"/>
      <c r="I8" s="156"/>
      <c r="J8" s="156"/>
      <c r="K8" s="156"/>
      <c r="L8" s="156"/>
      <c r="M8" s="156"/>
      <c r="N8" s="156"/>
      <c r="O8" s="156"/>
      <c r="P8" s="156"/>
      <c r="Q8" s="157"/>
      <c r="R8" s="29"/>
      <c r="S8" s="29"/>
    </row>
    <row r="9" spans="2:19" ht="14.4" customHeight="1" x14ac:dyDescent="0.3">
      <c r="B9" s="155"/>
      <c r="C9" s="156"/>
      <c r="D9" s="156"/>
      <c r="E9" s="156"/>
      <c r="F9" s="156"/>
      <c r="G9" s="156"/>
      <c r="H9" s="156"/>
      <c r="I9" s="156"/>
      <c r="J9" s="156"/>
      <c r="K9" s="156"/>
      <c r="L9" s="156"/>
      <c r="M9" s="156"/>
      <c r="N9" s="156"/>
      <c r="O9" s="156"/>
      <c r="P9" s="156"/>
      <c r="Q9" s="157"/>
      <c r="R9" s="29"/>
      <c r="S9" s="29"/>
    </row>
    <row r="10" spans="2:19" ht="14.4" customHeight="1" x14ac:dyDescent="0.3">
      <c r="B10" s="155"/>
      <c r="C10" s="156"/>
      <c r="D10" s="156"/>
      <c r="E10" s="156"/>
      <c r="F10" s="156"/>
      <c r="G10" s="156"/>
      <c r="H10" s="156"/>
      <c r="I10" s="156"/>
      <c r="J10" s="156"/>
      <c r="K10" s="156"/>
      <c r="L10" s="156"/>
      <c r="M10" s="156"/>
      <c r="N10" s="156"/>
      <c r="O10" s="156"/>
      <c r="P10" s="156"/>
      <c r="Q10" s="157"/>
      <c r="R10" s="29"/>
      <c r="S10" s="29"/>
    </row>
    <row r="11" spans="2:19" ht="14.4" customHeight="1" x14ac:dyDescent="0.3">
      <c r="B11" s="155"/>
      <c r="C11" s="156"/>
      <c r="D11" s="156"/>
      <c r="E11" s="156"/>
      <c r="F11" s="156"/>
      <c r="G11" s="156"/>
      <c r="H11" s="156"/>
      <c r="I11" s="156"/>
      <c r="J11" s="156"/>
      <c r="K11" s="156"/>
      <c r="L11" s="156"/>
      <c r="M11" s="156"/>
      <c r="N11" s="156"/>
      <c r="O11" s="156"/>
      <c r="P11" s="156"/>
      <c r="Q11" s="157"/>
      <c r="R11" s="29"/>
      <c r="S11" s="29"/>
    </row>
    <row r="12" spans="2:19" ht="14.4" customHeight="1" x14ac:dyDescent="0.3">
      <c r="B12" s="155"/>
      <c r="C12" s="156"/>
      <c r="D12" s="156"/>
      <c r="E12" s="156"/>
      <c r="F12" s="156"/>
      <c r="G12" s="156"/>
      <c r="H12" s="156"/>
      <c r="I12" s="156"/>
      <c r="J12" s="156"/>
      <c r="K12" s="156"/>
      <c r="L12" s="156"/>
      <c r="M12" s="156"/>
      <c r="N12" s="156"/>
      <c r="O12" s="156"/>
      <c r="P12" s="156"/>
      <c r="Q12" s="157"/>
      <c r="R12" s="29"/>
      <c r="S12" s="29"/>
    </row>
    <row r="13" spans="2:19" x14ac:dyDescent="0.3">
      <c r="B13" s="158"/>
      <c r="C13" s="159"/>
      <c r="D13" s="159"/>
      <c r="E13" s="159"/>
      <c r="F13" s="159"/>
      <c r="G13" s="159"/>
      <c r="H13" s="159"/>
      <c r="I13" s="159"/>
      <c r="J13" s="159"/>
      <c r="K13" s="159"/>
      <c r="L13" s="159"/>
      <c r="M13" s="159"/>
      <c r="N13" s="159"/>
      <c r="O13" s="159"/>
      <c r="P13" s="159"/>
      <c r="Q13" s="160"/>
      <c r="R13" s="29"/>
      <c r="S13" s="29"/>
    </row>
    <row r="14" spans="2:19" x14ac:dyDescent="0.3">
      <c r="B14" s="29"/>
      <c r="C14" s="29"/>
      <c r="D14" s="29"/>
      <c r="E14" s="29"/>
      <c r="F14" s="29"/>
      <c r="G14" s="29"/>
      <c r="H14" s="29"/>
      <c r="I14" s="29"/>
      <c r="J14" s="29"/>
      <c r="K14" s="29"/>
      <c r="L14" s="29"/>
      <c r="M14" s="29"/>
      <c r="N14" s="29"/>
      <c r="O14" s="29"/>
      <c r="P14" s="29"/>
      <c r="Q14" s="29"/>
      <c r="R14" s="29"/>
      <c r="S14" s="29"/>
    </row>
    <row r="15" spans="2:19" x14ac:dyDescent="0.3">
      <c r="B15" s="29"/>
      <c r="C15" s="29"/>
      <c r="D15" s="29"/>
      <c r="E15" s="29"/>
      <c r="F15" s="29"/>
      <c r="G15" s="29"/>
      <c r="H15" s="29"/>
      <c r="I15" s="29"/>
      <c r="J15" s="29"/>
      <c r="K15" s="29"/>
      <c r="L15" s="29"/>
      <c r="M15" s="29"/>
      <c r="N15" s="29"/>
      <c r="O15" s="29"/>
      <c r="P15" s="29"/>
      <c r="Q15" s="29"/>
      <c r="R15" s="29"/>
      <c r="S15" s="29"/>
    </row>
    <row r="16" spans="2:19" x14ac:dyDescent="0.3">
      <c r="B16" s="29"/>
      <c r="C16" s="29"/>
      <c r="D16" s="29"/>
      <c r="E16" s="29"/>
      <c r="F16" s="29"/>
      <c r="G16" s="29"/>
      <c r="H16" s="29"/>
      <c r="I16" s="29"/>
      <c r="J16" s="29"/>
      <c r="K16" s="29"/>
      <c r="L16" s="29"/>
      <c r="M16" s="29"/>
      <c r="N16" s="29"/>
      <c r="O16" s="29"/>
      <c r="P16" s="29"/>
      <c r="Q16" s="29"/>
      <c r="R16" s="29"/>
      <c r="S16" s="29"/>
    </row>
    <row r="17" spans="2:19" x14ac:dyDescent="0.3">
      <c r="B17" s="29"/>
      <c r="C17" s="29"/>
      <c r="D17" s="29"/>
      <c r="E17" s="29"/>
      <c r="F17" s="29"/>
      <c r="G17" s="29"/>
      <c r="H17" s="29"/>
      <c r="I17" s="29"/>
      <c r="J17" s="29"/>
      <c r="K17" s="29"/>
      <c r="L17" s="29"/>
      <c r="M17" s="29"/>
      <c r="N17" s="29"/>
      <c r="O17" s="29"/>
      <c r="P17" s="29"/>
      <c r="Q17" s="29"/>
      <c r="R17" s="29"/>
      <c r="S17" s="29"/>
    </row>
    <row r="18" spans="2:19" x14ac:dyDescent="0.3">
      <c r="B18" s="29"/>
      <c r="C18" s="29"/>
      <c r="D18" s="29"/>
      <c r="E18" s="29"/>
      <c r="F18" s="29"/>
      <c r="G18" s="29"/>
      <c r="H18" s="29"/>
      <c r="I18" s="29"/>
      <c r="J18" s="29"/>
      <c r="K18" s="29"/>
      <c r="L18" s="29"/>
      <c r="M18" s="29"/>
      <c r="N18" s="29"/>
      <c r="O18" s="29"/>
      <c r="P18" s="29"/>
      <c r="Q18" s="29"/>
      <c r="R18" s="29"/>
      <c r="S18" s="29"/>
    </row>
    <row r="19" spans="2:19" x14ac:dyDescent="0.3">
      <c r="B19" s="29"/>
      <c r="C19" s="29"/>
      <c r="D19" s="29"/>
      <c r="E19" s="29"/>
      <c r="F19" s="29"/>
      <c r="G19" s="29"/>
      <c r="H19" s="29"/>
      <c r="I19" s="29"/>
      <c r="J19" s="29"/>
      <c r="K19" s="29"/>
      <c r="L19" s="29"/>
      <c r="M19" s="29"/>
      <c r="N19" s="29"/>
      <c r="O19" s="29"/>
      <c r="P19" s="29"/>
      <c r="Q19" s="29"/>
      <c r="R19" s="29"/>
      <c r="S19" s="29"/>
    </row>
    <row r="20" spans="2:19" x14ac:dyDescent="0.3">
      <c r="B20" s="29"/>
      <c r="C20" s="29"/>
      <c r="D20" s="29"/>
      <c r="E20" s="29"/>
      <c r="F20" s="29"/>
      <c r="G20" s="29"/>
      <c r="H20" s="29"/>
      <c r="I20" s="29"/>
      <c r="J20" s="29"/>
      <c r="K20" s="29"/>
      <c r="L20" s="29"/>
      <c r="M20" s="29"/>
      <c r="N20" s="29"/>
      <c r="O20" s="29"/>
      <c r="P20" s="29"/>
      <c r="Q20" s="29"/>
      <c r="R20" s="29"/>
      <c r="S20" s="29"/>
    </row>
    <row r="21" spans="2:19" x14ac:dyDescent="0.3">
      <c r="B21" s="29"/>
      <c r="C21" s="29"/>
      <c r="D21" s="29"/>
      <c r="E21" s="29"/>
      <c r="F21" s="29"/>
      <c r="G21" s="29"/>
      <c r="H21" s="29"/>
      <c r="I21" s="29"/>
      <c r="J21" s="29"/>
      <c r="K21" s="29"/>
      <c r="L21" s="29"/>
      <c r="M21" s="29"/>
      <c r="N21" s="29"/>
      <c r="O21" s="29"/>
      <c r="P21" s="29"/>
      <c r="Q21" s="29"/>
      <c r="R21" s="29"/>
      <c r="S21" s="29"/>
    </row>
    <row r="22" spans="2:19" ht="21" customHeight="1" x14ac:dyDescent="0.3">
      <c r="B22" s="164"/>
      <c r="C22" s="164"/>
      <c r="D22" s="164"/>
      <c r="E22" s="164"/>
      <c r="F22" s="164"/>
      <c r="G22" s="164"/>
      <c r="H22" s="164"/>
      <c r="I22" s="164"/>
      <c r="J22" s="164"/>
      <c r="K22" s="164"/>
      <c r="L22" s="164"/>
      <c r="M22" s="164"/>
      <c r="N22" s="164"/>
      <c r="O22" s="164"/>
      <c r="P22" s="164"/>
      <c r="Q22" s="29"/>
      <c r="R22" s="29"/>
      <c r="S22" s="29"/>
    </row>
  </sheetData>
  <mergeCells count="3">
    <mergeCell ref="B5:Q13"/>
    <mergeCell ref="B3:Q3"/>
    <mergeCell ref="B22:P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2274-CCFC-453D-BC93-98E6DA292F39}">
  <dimension ref="A1:T36"/>
  <sheetViews>
    <sheetView showGridLines="0" zoomScale="115" zoomScaleNormal="115" workbookViewId="0"/>
  </sheetViews>
  <sheetFormatPr defaultRowHeight="14.4" x14ac:dyDescent="0.3"/>
  <cols>
    <col min="1" max="1" width="3.5546875" customWidth="1"/>
    <col min="2" max="2" width="27.77734375" customWidth="1"/>
    <col min="4" max="4" width="10.44140625" customWidth="1"/>
    <col min="5" max="5" width="11.21875" customWidth="1"/>
    <col min="6" max="6" width="18.77734375" customWidth="1"/>
    <col min="7" max="7" width="9.33203125" customWidth="1"/>
    <col min="8" max="8" width="18" customWidth="1"/>
    <col min="9" max="9" width="16.33203125" customWidth="1"/>
    <col min="10" max="10" width="5" customWidth="1"/>
    <col min="11" max="11" width="15.77734375" customWidth="1"/>
    <col min="12" max="12" width="16" customWidth="1"/>
    <col min="15" max="15" width="3.21875" customWidth="1"/>
    <col min="16" max="16" width="13.21875" customWidth="1"/>
    <col min="17" max="17" width="12.5546875" customWidth="1"/>
  </cols>
  <sheetData>
    <row r="1" spans="1:19" x14ac:dyDescent="0.3">
      <c r="B1" s="68" t="s">
        <v>60</v>
      </c>
    </row>
    <row r="3" spans="1:19" x14ac:dyDescent="0.3">
      <c r="B3" s="84" t="s">
        <v>51</v>
      </c>
      <c r="C3" s="84" t="s">
        <v>52</v>
      </c>
      <c r="D3" s="84" t="s">
        <v>53</v>
      </c>
      <c r="E3" s="84" t="s">
        <v>11</v>
      </c>
      <c r="F3" s="84" t="s">
        <v>54</v>
      </c>
      <c r="G3" s="84" t="s">
        <v>23</v>
      </c>
      <c r="H3" s="84" t="s">
        <v>57</v>
      </c>
      <c r="I3" s="84" t="s">
        <v>58</v>
      </c>
      <c r="J3" s="165" t="s">
        <v>94</v>
      </c>
      <c r="K3" s="165"/>
      <c r="L3" s="84" t="s">
        <v>95</v>
      </c>
    </row>
    <row r="4" spans="1:19" ht="2.4" customHeight="1" x14ac:dyDescent="0.3"/>
    <row r="5" spans="1:19" x14ac:dyDescent="0.3">
      <c r="B5" t="s">
        <v>55</v>
      </c>
      <c r="C5" s="34" t="s">
        <v>56</v>
      </c>
      <c r="D5" s="66">
        <v>728855</v>
      </c>
      <c r="E5" s="69">
        <v>5504.42</v>
      </c>
      <c r="F5" s="67">
        <f>D5*E5</f>
        <v>4011924039.0999999</v>
      </c>
      <c r="G5" s="69">
        <v>6572</v>
      </c>
      <c r="H5" s="70">
        <f>18+5</f>
        <v>23</v>
      </c>
      <c r="I5" s="65">
        <f>H5*D5</f>
        <v>16763665</v>
      </c>
      <c r="J5" s="166">
        <f>D5*(G5-E5)</f>
        <v>778111020.89999998</v>
      </c>
      <c r="K5" s="166"/>
      <c r="L5" s="85">
        <f>(G5-E5)/E5</f>
        <v>0.19394958960253758</v>
      </c>
    </row>
    <row r="6" spans="1:19" x14ac:dyDescent="0.3">
      <c r="I6" s="82" t="s">
        <v>93</v>
      </c>
      <c r="L6" s="82" t="s">
        <v>102</v>
      </c>
      <c r="M6" s="83"/>
      <c r="N6" s="83"/>
      <c r="O6" s="83"/>
      <c r="P6" s="83"/>
      <c r="Q6" s="83"/>
      <c r="R6" s="83"/>
      <c r="S6" s="83"/>
    </row>
    <row r="8" spans="1:19" s="73" customFormat="1" x14ac:dyDescent="0.3"/>
    <row r="9" spans="1:19" x14ac:dyDescent="0.3">
      <c r="B9" s="68" t="s">
        <v>63</v>
      </c>
    </row>
    <row r="11" spans="1:19" x14ac:dyDescent="0.3">
      <c r="A11" s="35" t="s">
        <v>84</v>
      </c>
      <c r="B11" s="64" t="s">
        <v>59</v>
      </c>
      <c r="G11" s="35" t="s">
        <v>84</v>
      </c>
      <c r="H11" s="64" t="s">
        <v>85</v>
      </c>
    </row>
    <row r="12" spans="1:19" x14ac:dyDescent="0.3">
      <c r="B12" t="s">
        <v>64</v>
      </c>
      <c r="G12" s="71"/>
      <c r="H12" s="71" t="s">
        <v>86</v>
      </c>
      <c r="J12" s="71"/>
      <c r="K12" s="71"/>
      <c r="L12" s="71"/>
      <c r="M12" s="71"/>
      <c r="N12" s="71"/>
      <c r="O12" s="71"/>
      <c r="P12" s="71"/>
      <c r="Q12" s="71"/>
      <c r="R12" s="71"/>
      <c r="S12" s="71"/>
    </row>
    <row r="13" spans="1:19" x14ac:dyDescent="0.3">
      <c r="B13" s="71" t="s">
        <v>65</v>
      </c>
      <c r="C13" s="71"/>
      <c r="G13" s="71"/>
      <c r="H13" s="71" t="s">
        <v>87</v>
      </c>
      <c r="J13" s="71"/>
      <c r="K13" s="71"/>
      <c r="L13" s="71"/>
      <c r="M13" s="71"/>
      <c r="N13" s="71"/>
      <c r="O13" s="71"/>
      <c r="P13" s="71"/>
      <c r="Q13" s="71"/>
      <c r="R13" s="71"/>
      <c r="S13" s="71"/>
    </row>
    <row r="14" spans="1:19" x14ac:dyDescent="0.3">
      <c r="B14" s="71" t="s">
        <v>66</v>
      </c>
      <c r="C14" s="71"/>
      <c r="H14" s="71" t="s">
        <v>88</v>
      </c>
      <c r="J14" s="71"/>
      <c r="K14" s="71"/>
      <c r="L14" s="71"/>
      <c r="M14" s="71"/>
      <c r="N14" s="71"/>
      <c r="O14" s="71"/>
      <c r="P14" s="71"/>
      <c r="Q14" s="71"/>
      <c r="R14" s="71"/>
      <c r="S14" s="71"/>
    </row>
    <row r="15" spans="1:19" x14ac:dyDescent="0.3">
      <c r="B15" s="71" t="s">
        <v>67</v>
      </c>
      <c r="C15" s="71"/>
      <c r="H15" s="71" t="s">
        <v>89</v>
      </c>
    </row>
    <row r="17" spans="2:20" x14ac:dyDescent="0.3">
      <c r="B17" t="s">
        <v>68</v>
      </c>
    </row>
    <row r="18" spans="2:20" x14ac:dyDescent="0.3">
      <c r="B18" s="71" t="s">
        <v>69</v>
      </c>
      <c r="C18" s="71"/>
      <c r="D18" s="71"/>
      <c r="E18" s="71"/>
    </row>
    <row r="19" spans="2:20" ht="13.8" customHeight="1" x14ac:dyDescent="0.3">
      <c r="B19" s="71" t="s">
        <v>71</v>
      </c>
      <c r="C19" s="71"/>
      <c r="D19" s="71"/>
      <c r="E19" s="71"/>
    </row>
    <row r="20" spans="2:20" x14ac:dyDescent="0.3">
      <c r="B20" s="71" t="s">
        <v>70</v>
      </c>
      <c r="C20" s="71"/>
      <c r="D20" s="71"/>
      <c r="E20" s="71"/>
    </row>
    <row r="21" spans="2:20" ht="10.8" customHeight="1" x14ac:dyDescent="0.3"/>
    <row r="22" spans="2:20" x14ac:dyDescent="0.3">
      <c r="B22" t="s">
        <v>72</v>
      </c>
      <c r="G22" s="35" t="s">
        <v>84</v>
      </c>
      <c r="H22" s="64" t="s">
        <v>61</v>
      </c>
      <c r="O22" s="35" t="s">
        <v>84</v>
      </c>
      <c r="P22" s="64" t="s">
        <v>96</v>
      </c>
    </row>
    <row r="23" spans="2:20" x14ac:dyDescent="0.3">
      <c r="B23" s="71" t="s">
        <v>73</v>
      </c>
      <c r="C23" s="71"/>
      <c r="D23" s="71"/>
      <c r="E23" s="71"/>
      <c r="F23" s="71"/>
      <c r="G23" s="71"/>
      <c r="H23" s="72" t="s">
        <v>90</v>
      </c>
      <c r="K23" s="72" t="s">
        <v>91</v>
      </c>
    </row>
    <row r="24" spans="2:20" x14ac:dyDescent="0.3">
      <c r="B24" s="71" t="s">
        <v>75</v>
      </c>
      <c r="C24" s="71"/>
      <c r="D24" s="71"/>
      <c r="E24" s="71"/>
      <c r="F24" s="71"/>
      <c r="G24" s="71"/>
      <c r="H24" s="78">
        <v>2020</v>
      </c>
      <c r="I24" s="75">
        <v>0.25</v>
      </c>
      <c r="K24" s="78">
        <v>2020</v>
      </c>
      <c r="L24" s="75">
        <v>0.1832</v>
      </c>
      <c r="P24" s="78" t="s">
        <v>97</v>
      </c>
      <c r="Q24" s="86">
        <v>0</v>
      </c>
    </row>
    <row r="25" spans="2:20" x14ac:dyDescent="0.3">
      <c r="B25" s="71" t="s">
        <v>74</v>
      </c>
      <c r="C25" s="71" t="s">
        <v>62</v>
      </c>
      <c r="D25" s="71"/>
      <c r="E25" s="71"/>
      <c r="F25" s="71"/>
      <c r="G25" s="71"/>
      <c r="H25" s="79">
        <f>H24+1</f>
        <v>2021</v>
      </c>
      <c r="I25" s="76">
        <v>0.28000000000000003</v>
      </c>
      <c r="K25" s="79">
        <f>K24+1</f>
        <v>2021</v>
      </c>
      <c r="L25" s="76">
        <v>0.19339999999999999</v>
      </c>
      <c r="P25" s="79" t="s">
        <v>99</v>
      </c>
      <c r="Q25" s="87">
        <v>0.12330000000000001</v>
      </c>
    </row>
    <row r="26" spans="2:20" x14ac:dyDescent="0.3">
      <c r="H26" s="79">
        <f t="shared" ref="H26:H29" si="0">H25+1</f>
        <v>2022</v>
      </c>
      <c r="I26" s="76">
        <v>0.26</v>
      </c>
      <c r="K26" s="79">
        <f t="shared" ref="K26:K29" si="1">K25+1</f>
        <v>2022</v>
      </c>
      <c r="L26" s="76">
        <v>0.182</v>
      </c>
      <c r="P26" s="79" t="s">
        <v>98</v>
      </c>
      <c r="Q26" s="87">
        <v>0.1673</v>
      </c>
    </row>
    <row r="27" spans="2:20" x14ac:dyDescent="0.3">
      <c r="B27" t="s">
        <v>77</v>
      </c>
      <c r="H27" s="79">
        <f t="shared" si="0"/>
        <v>2023</v>
      </c>
      <c r="I27" s="76">
        <v>0.24</v>
      </c>
      <c r="K27" s="79">
        <f t="shared" si="1"/>
        <v>2023</v>
      </c>
      <c r="L27" s="76">
        <v>0.16420000000000001</v>
      </c>
      <c r="P27" s="79" t="s">
        <v>100</v>
      </c>
      <c r="Q27" s="87">
        <v>0.48780000000000001</v>
      </c>
    </row>
    <row r="28" spans="2:20" x14ac:dyDescent="0.3">
      <c r="B28" s="71" t="s">
        <v>76</v>
      </c>
      <c r="H28" s="79">
        <f t="shared" si="0"/>
        <v>2024</v>
      </c>
      <c r="I28" s="76">
        <v>0.24</v>
      </c>
      <c r="K28" s="79">
        <f t="shared" si="1"/>
        <v>2024</v>
      </c>
      <c r="L28" s="76">
        <v>0.17080000000000001</v>
      </c>
      <c r="P28" s="80" t="s">
        <v>101</v>
      </c>
      <c r="Q28" s="88">
        <v>0.22109999999999999</v>
      </c>
    </row>
    <row r="29" spans="2:20" x14ac:dyDescent="0.3">
      <c r="H29" s="80">
        <f t="shared" si="0"/>
        <v>2025</v>
      </c>
      <c r="I29" s="77">
        <v>0.24</v>
      </c>
      <c r="K29" s="80">
        <f t="shared" si="1"/>
        <v>2025</v>
      </c>
      <c r="L29" s="77">
        <v>0.1641</v>
      </c>
    </row>
    <row r="30" spans="2:20" ht="14.4" customHeight="1" x14ac:dyDescent="0.3">
      <c r="B30" t="s">
        <v>78</v>
      </c>
      <c r="P30" s="167" t="s">
        <v>103</v>
      </c>
      <c r="Q30" s="167"/>
      <c r="R30" s="167"/>
      <c r="S30" s="167"/>
      <c r="T30" s="167"/>
    </row>
    <row r="31" spans="2:20" x14ac:dyDescent="0.3">
      <c r="B31" s="71" t="s">
        <v>79</v>
      </c>
      <c r="H31" s="74" t="s">
        <v>48</v>
      </c>
      <c r="I31" s="75">
        <f>AVERAGE(I24:I29)</f>
        <v>0.25166666666666665</v>
      </c>
      <c r="K31" s="74" t="s">
        <v>48</v>
      </c>
      <c r="L31" s="75">
        <f>AVERAGE(L24:L29)</f>
        <v>0.17628333333333332</v>
      </c>
      <c r="P31" s="167"/>
      <c r="Q31" s="167"/>
      <c r="R31" s="167"/>
      <c r="S31" s="167"/>
      <c r="T31" s="167"/>
    </row>
    <row r="32" spans="2:20" x14ac:dyDescent="0.3">
      <c r="H32" s="81" t="s">
        <v>14</v>
      </c>
      <c r="I32" s="77">
        <f>MEDIAN(I24:I29)</f>
        <v>0.245</v>
      </c>
      <c r="K32" s="81" t="s">
        <v>14</v>
      </c>
      <c r="L32" s="77">
        <f>MEDIAN(L24:L29)</f>
        <v>0.1764</v>
      </c>
      <c r="P32" s="167"/>
      <c r="Q32" s="167"/>
      <c r="R32" s="167"/>
      <c r="S32" s="167"/>
      <c r="T32" s="167"/>
    </row>
    <row r="33" spans="2:20" x14ac:dyDescent="0.3">
      <c r="B33" t="s">
        <v>80</v>
      </c>
      <c r="P33" s="89"/>
      <c r="Q33" s="89"/>
      <c r="R33" s="89"/>
      <c r="S33" s="89"/>
      <c r="T33" s="89"/>
    </row>
    <row r="34" spans="2:20" x14ac:dyDescent="0.3">
      <c r="B34" s="71" t="s">
        <v>81</v>
      </c>
      <c r="C34" s="71"/>
      <c r="D34" s="71"/>
      <c r="E34" s="71"/>
      <c r="H34" s="82" t="s">
        <v>92</v>
      </c>
      <c r="P34" s="89"/>
      <c r="Q34" s="89"/>
      <c r="R34" s="89"/>
      <c r="S34" s="89"/>
      <c r="T34" s="89"/>
    </row>
    <row r="35" spans="2:20" x14ac:dyDescent="0.3">
      <c r="B35" s="71" t="s">
        <v>83</v>
      </c>
      <c r="C35" s="71"/>
      <c r="D35" s="71"/>
      <c r="E35" s="71"/>
    </row>
    <row r="36" spans="2:20" x14ac:dyDescent="0.3">
      <c r="B36" s="71" t="s">
        <v>82</v>
      </c>
      <c r="C36" s="71"/>
      <c r="D36" s="71"/>
      <c r="E36" s="71"/>
    </row>
  </sheetData>
  <mergeCells count="3">
    <mergeCell ref="J3:K3"/>
    <mergeCell ref="J5:K5"/>
    <mergeCell ref="P30:T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50BD-2CD5-4E2A-8021-3068171545F0}">
  <dimension ref="B1:S26"/>
  <sheetViews>
    <sheetView showGridLines="0" zoomScale="110" zoomScaleNormal="110" workbookViewId="0"/>
  </sheetViews>
  <sheetFormatPr defaultRowHeight="14.4" x14ac:dyDescent="0.3"/>
  <cols>
    <col min="1" max="1" width="0.88671875" customWidth="1"/>
    <col min="2" max="2" width="32.5546875" customWidth="1"/>
    <col min="3" max="3" width="12.5546875" customWidth="1"/>
    <col min="4" max="5" width="11.44140625" customWidth="1"/>
    <col min="6" max="6" width="9.109375" customWidth="1"/>
    <col min="7" max="7" width="9.33203125" customWidth="1"/>
    <col min="8" max="8" width="8.6640625" customWidth="1"/>
    <col min="9" max="9" width="9" customWidth="1"/>
    <col min="10" max="10" width="13.33203125" customWidth="1"/>
    <col min="11" max="11" width="15.88671875" customWidth="1"/>
    <col min="12" max="13" width="10" customWidth="1"/>
    <col min="14" max="14" width="12.21875" bestFit="1" customWidth="1"/>
    <col min="15" max="15" width="11.21875" customWidth="1"/>
    <col min="16" max="16" width="12.21875" bestFit="1" customWidth="1"/>
    <col min="17" max="17" width="12" customWidth="1"/>
  </cols>
  <sheetData>
    <row r="1" spans="2:19" s="23" customFormat="1" ht="21" x14ac:dyDescent="0.4">
      <c r="B1" s="171" t="s">
        <v>22</v>
      </c>
      <c r="C1" s="171"/>
      <c r="D1" s="171"/>
      <c r="E1" s="171"/>
      <c r="F1" s="24"/>
      <c r="G1" s="25" t="s">
        <v>29</v>
      </c>
      <c r="H1" s="25"/>
      <c r="I1" s="25"/>
      <c r="J1" s="26"/>
      <c r="K1" s="123" t="s">
        <v>119</v>
      </c>
      <c r="L1" s="27"/>
      <c r="M1" s="27"/>
      <c r="N1" s="27"/>
      <c r="R1" s="28"/>
      <c r="S1" s="28"/>
    </row>
    <row r="3" spans="2:19" x14ac:dyDescent="0.3">
      <c r="M3" s="182" t="s">
        <v>25</v>
      </c>
      <c r="N3" s="182"/>
      <c r="O3" s="182"/>
      <c r="P3" s="182"/>
      <c r="Q3" s="182"/>
    </row>
    <row r="4" spans="2:19" x14ac:dyDescent="0.3">
      <c r="B4" s="3" t="s">
        <v>20</v>
      </c>
      <c r="C4" s="172" t="s">
        <v>118</v>
      </c>
      <c r="D4" s="173"/>
      <c r="P4" s="101" t="s">
        <v>47</v>
      </c>
      <c r="Q4" s="101" t="s">
        <v>43</v>
      </c>
    </row>
    <row r="5" spans="2:19" x14ac:dyDescent="0.3">
      <c r="B5" s="3" t="s">
        <v>21</v>
      </c>
      <c r="C5" s="30" t="s">
        <v>123</v>
      </c>
      <c r="D5" s="32"/>
      <c r="M5" s="114" t="s">
        <v>26</v>
      </c>
      <c r="N5" s="114"/>
      <c r="O5" s="114"/>
      <c r="P5" s="63">
        <f>$E$15</f>
        <v>6563</v>
      </c>
      <c r="Q5" s="63">
        <f t="shared" ref="Q5" si="0">$E$15</f>
        <v>6563</v>
      </c>
    </row>
    <row r="6" spans="2:19" x14ac:dyDescent="0.3">
      <c r="B6" s="3" t="s">
        <v>0</v>
      </c>
      <c r="C6" s="180">
        <v>45893</v>
      </c>
      <c r="D6" s="181"/>
      <c r="M6" s="114" t="s">
        <v>27</v>
      </c>
      <c r="N6" s="114"/>
      <c r="O6" s="114"/>
      <c r="P6" s="105">
        <f>O22*L15</f>
        <v>27988.34178085798</v>
      </c>
      <c r="Q6" s="105">
        <f>P22*M15</f>
        <v>17903.274512272961</v>
      </c>
    </row>
    <row r="7" spans="2:19" x14ac:dyDescent="0.3">
      <c r="B7" s="3" t="s">
        <v>1</v>
      </c>
      <c r="C7" s="31" t="s">
        <v>105</v>
      </c>
      <c r="D7" s="33"/>
      <c r="M7" s="114" t="s">
        <v>28</v>
      </c>
      <c r="N7" s="114"/>
      <c r="O7" s="114"/>
      <c r="P7" s="105">
        <f>P6-P5</f>
        <v>21425.34178085798</v>
      </c>
      <c r="Q7" s="105">
        <f>Q6-Q5</f>
        <v>11340.274512272961</v>
      </c>
    </row>
    <row r="8" spans="2:19" x14ac:dyDescent="0.3">
      <c r="B8" s="3" t="s">
        <v>18</v>
      </c>
      <c r="C8" s="31" t="s">
        <v>124</v>
      </c>
      <c r="D8" s="33"/>
      <c r="M8" s="114" t="s">
        <v>49</v>
      </c>
      <c r="N8" s="114"/>
      <c r="O8" s="114"/>
      <c r="P8" s="63">
        <f>$F$15</f>
        <v>136</v>
      </c>
      <c r="Q8" s="63">
        <f>$F$15</f>
        <v>136</v>
      </c>
    </row>
    <row r="9" spans="2:19" ht="14.4" customHeight="1" thickBot="1" x14ac:dyDescent="0.35">
      <c r="B9" s="3" t="s">
        <v>19</v>
      </c>
      <c r="C9" s="31" t="s">
        <v>106</v>
      </c>
      <c r="D9" s="33"/>
      <c r="M9" s="112" t="s">
        <v>50</v>
      </c>
      <c r="N9" s="112"/>
      <c r="O9" s="113"/>
      <c r="P9" s="106">
        <f>P7/P8</f>
        <v>157.53927780042633</v>
      </c>
      <c r="Q9" s="106">
        <f>Q7/Q8</f>
        <v>83.384371413771774</v>
      </c>
    </row>
    <row r="10" spans="2:19" ht="14.4" customHeight="1" thickTop="1" x14ac:dyDescent="0.3">
      <c r="B10" s="3"/>
      <c r="D10" s="2"/>
    </row>
    <row r="11" spans="2:19" ht="6.6" customHeight="1" x14ac:dyDescent="0.3">
      <c r="B11" s="3"/>
      <c r="D11" s="2"/>
    </row>
    <row r="12" spans="2:19" x14ac:dyDescent="0.3">
      <c r="B12" s="174" t="s">
        <v>41</v>
      </c>
      <c r="C12" s="175"/>
      <c r="D12" s="175"/>
      <c r="E12" s="175"/>
      <c r="F12" s="175"/>
      <c r="G12" s="176"/>
      <c r="H12" s="177" t="s">
        <v>42</v>
      </c>
      <c r="I12" s="178"/>
      <c r="J12" s="178"/>
      <c r="K12" s="178"/>
      <c r="L12" s="178"/>
      <c r="M12" s="178"/>
      <c r="N12" s="179"/>
      <c r="O12" s="177" t="s">
        <v>24</v>
      </c>
      <c r="P12" s="178"/>
      <c r="Q12" s="179"/>
    </row>
    <row r="13" spans="2:19" x14ac:dyDescent="0.3">
      <c r="B13" s="55" t="s">
        <v>10</v>
      </c>
      <c r="C13" s="56" t="s">
        <v>9</v>
      </c>
      <c r="D13" s="56" t="s">
        <v>23</v>
      </c>
      <c r="E13" s="56" t="s">
        <v>44</v>
      </c>
      <c r="F13" s="56" t="s">
        <v>45</v>
      </c>
      <c r="G13" s="57" t="s">
        <v>1</v>
      </c>
      <c r="H13" s="58" t="s">
        <v>17</v>
      </c>
      <c r="I13" s="59" t="s">
        <v>15</v>
      </c>
      <c r="J13" s="59" t="s">
        <v>40</v>
      </c>
      <c r="K13" s="59" t="s">
        <v>36</v>
      </c>
      <c r="L13" s="59" t="s">
        <v>37</v>
      </c>
      <c r="M13" s="59" t="s">
        <v>7</v>
      </c>
      <c r="N13" s="60" t="s">
        <v>46</v>
      </c>
      <c r="O13" s="58" t="s">
        <v>47</v>
      </c>
      <c r="P13" s="59" t="s">
        <v>43</v>
      </c>
      <c r="Q13" s="60" t="s">
        <v>17</v>
      </c>
    </row>
    <row r="14" spans="2:19" ht="2.4" customHeight="1" x14ac:dyDescent="0.3">
      <c r="B14" s="110"/>
      <c r="C14" s="96"/>
      <c r="D14" s="96"/>
      <c r="E14" s="96"/>
      <c r="F14" s="96"/>
      <c r="G14" s="97"/>
      <c r="H14" s="98"/>
      <c r="I14" s="99"/>
      <c r="J14" s="99"/>
      <c r="K14" s="99"/>
      <c r="L14" s="99"/>
      <c r="M14" s="99"/>
      <c r="N14" s="100"/>
      <c r="O14" s="98"/>
      <c r="P14" s="99"/>
      <c r="Q14" s="111"/>
    </row>
    <row r="15" spans="2:19" x14ac:dyDescent="0.3">
      <c r="B15" s="108" t="str">
        <f>Databank!C7</f>
        <v>JSW Cement Ltd</v>
      </c>
      <c r="C15" s="108" t="str">
        <f>Databank!B7</f>
        <v>JSWCEMENT</v>
      </c>
      <c r="D15" s="150">
        <f>Databank!F7</f>
        <v>153</v>
      </c>
      <c r="E15" s="150">
        <f>Databank!L7</f>
        <v>6563</v>
      </c>
      <c r="F15" s="108">
        <f>Databank!G7</f>
        <v>136</v>
      </c>
      <c r="G15" s="149" t="str">
        <f>Databank!E7</f>
        <v>INR</v>
      </c>
      <c r="H15" s="108">
        <f>Databank!J7</f>
        <v>0</v>
      </c>
      <c r="I15" s="108">
        <f>Databank!K7</f>
        <v>-1.1200000000000001</v>
      </c>
      <c r="J15" s="109">
        <f>Databank!I7</f>
        <v>20876</v>
      </c>
      <c r="K15" s="148">
        <f>Databank!H7</f>
        <v>27315</v>
      </c>
      <c r="L15" s="109">
        <f>Databank!N7</f>
        <v>5914.66</v>
      </c>
      <c r="M15" s="109">
        <f>Databank!P7</f>
        <v>716.85</v>
      </c>
      <c r="N15" s="109">
        <f>Databank!R7</f>
        <v>-114.08</v>
      </c>
      <c r="O15" s="151">
        <f>K15/L15</f>
        <v>4.6181859988570775</v>
      </c>
      <c r="P15" s="151">
        <f>K15/M15</f>
        <v>38.104205900816069</v>
      </c>
    </row>
    <row r="16" spans="2:19" ht="15" customHeight="1" x14ac:dyDescent="0.3">
      <c r="B16" s="108" t="str">
        <f>Databank!C8</f>
        <v>UltraTech Cement Ltd</v>
      </c>
      <c r="C16" s="108" t="str">
        <f>Databank!B8</f>
        <v>ULTRACEMCO</v>
      </c>
      <c r="D16" s="150">
        <f>Databank!F8</f>
        <v>12589</v>
      </c>
      <c r="E16" s="150">
        <f>Databank!L8</f>
        <v>24102</v>
      </c>
      <c r="F16" s="108">
        <f>Databank!G8</f>
        <v>29.5</v>
      </c>
      <c r="G16" s="149" t="str">
        <f>Databank!E8</f>
        <v>INR</v>
      </c>
      <c r="H16" s="108">
        <f>Databank!J8</f>
        <v>53.6</v>
      </c>
      <c r="I16" s="108">
        <f>Databank!K8</f>
        <v>235</v>
      </c>
      <c r="J16" s="109">
        <f>Databank!I8</f>
        <v>370972</v>
      </c>
      <c r="K16" s="148">
        <f>Databank!H8</f>
        <v>393400</v>
      </c>
      <c r="L16" s="109">
        <f>Databank!N8</f>
        <v>76699.3</v>
      </c>
      <c r="M16" s="109">
        <f>Databank!P8</f>
        <v>13193.62</v>
      </c>
      <c r="N16" s="109">
        <f>Databank!R8</f>
        <v>6039.11</v>
      </c>
      <c r="O16" s="151">
        <f t="shared" ref="O16:O19" si="1">K16/L16</f>
        <v>5.1291211262684273</v>
      </c>
      <c r="P16" s="151">
        <f t="shared" ref="P16:P19" si="2">K16/M16</f>
        <v>29.817442066695872</v>
      </c>
    </row>
    <row r="17" spans="2:17" x14ac:dyDescent="0.3">
      <c r="B17" s="108" t="str">
        <f>Databank!C9</f>
        <v>Ambuja Cements Ltd</v>
      </c>
      <c r="C17" s="108" t="str">
        <f>Databank!B9</f>
        <v>AMBUJACEM</v>
      </c>
      <c r="D17" s="150">
        <f>Databank!F9</f>
        <v>577</v>
      </c>
      <c r="E17" s="150">
        <f>Databank!L9</f>
        <v>788</v>
      </c>
      <c r="F17" s="108">
        <f>Databank!G9</f>
        <v>246</v>
      </c>
      <c r="G17" s="149" t="str">
        <f>Databank!E9</f>
        <v>INR</v>
      </c>
      <c r="H17" s="108">
        <f>Databank!J9</f>
        <v>32.9</v>
      </c>
      <c r="I17" s="108">
        <f>Databank!K9</f>
        <v>17.5</v>
      </c>
      <c r="J17" s="109">
        <f>Databank!I9</f>
        <v>142159</v>
      </c>
      <c r="K17" s="148">
        <f>Databank!H9</f>
        <v>136776</v>
      </c>
      <c r="L17" s="109">
        <f>Databank!N9</f>
        <v>42807.08</v>
      </c>
      <c r="M17" s="109">
        <f>Databank!P9</f>
        <v>8616.65</v>
      </c>
      <c r="N17" s="109">
        <f>Databank!R9</f>
        <v>4167.43</v>
      </c>
      <c r="O17" s="151">
        <f t="shared" si="1"/>
        <v>3.1951723873714348</v>
      </c>
      <c r="P17" s="151">
        <f t="shared" si="2"/>
        <v>15.873454300685301</v>
      </c>
    </row>
    <row r="18" spans="2:17" x14ac:dyDescent="0.3">
      <c r="B18" s="108" t="str">
        <f>Databank!C10</f>
        <v>Shree Cement Ltd</v>
      </c>
      <c r="C18" s="108" t="str">
        <f>Databank!B10</f>
        <v>SHREECEM</v>
      </c>
      <c r="D18" s="150">
        <f>Databank!F10</f>
        <v>30005</v>
      </c>
      <c r="E18" s="150">
        <f>Databank!L10</f>
        <v>1046</v>
      </c>
      <c r="F18" s="108">
        <f>Databank!G10</f>
        <v>3.61</v>
      </c>
      <c r="G18" s="149" t="str">
        <f>Databank!E10</f>
        <v>INR</v>
      </c>
      <c r="H18" s="108">
        <f>Databank!J10</f>
        <v>72.8</v>
      </c>
      <c r="I18" s="108">
        <f>Databank!K10</f>
        <v>412</v>
      </c>
      <c r="J18" s="109">
        <f>Databank!I10</f>
        <v>108260</v>
      </c>
      <c r="K18" s="148">
        <f>Databank!H10</f>
        <v>109013</v>
      </c>
      <c r="L18" s="109">
        <f>Databank!N10</f>
        <v>19872.05</v>
      </c>
      <c r="M18" s="109">
        <f>Databank!P10</f>
        <v>4523.25</v>
      </c>
      <c r="N18" s="109">
        <f>Databank!R10</f>
        <v>1122.77</v>
      </c>
      <c r="O18" s="151">
        <f t="shared" si="1"/>
        <v>5.4857450539828552</v>
      </c>
      <c r="P18" s="151">
        <f t="shared" si="2"/>
        <v>24.100591388934948</v>
      </c>
    </row>
    <row r="19" spans="2:17" x14ac:dyDescent="0.3">
      <c r="B19" s="108" t="str">
        <f>Databank!C11</f>
        <v>J K Cements Ltd</v>
      </c>
      <c r="C19" s="108" t="str">
        <f>Databank!B11</f>
        <v>JKCEMENT</v>
      </c>
      <c r="D19" s="150">
        <f>Databank!F11</f>
        <v>6841</v>
      </c>
      <c r="E19" s="150">
        <f>Databank!L11</f>
        <v>6028</v>
      </c>
      <c r="F19" s="108">
        <f>Databank!G11</f>
        <v>7.73</v>
      </c>
      <c r="G19" s="149" t="str">
        <f>Databank!E11</f>
        <v>INR</v>
      </c>
      <c r="H19" s="108">
        <f>Databank!J11</f>
        <v>57.2</v>
      </c>
      <c r="I19" s="108">
        <f>Databank!K11</f>
        <v>129</v>
      </c>
      <c r="J19" s="109">
        <f>Databank!I11</f>
        <v>52859</v>
      </c>
      <c r="K19" s="148">
        <f>Databank!H11</f>
        <v>57518</v>
      </c>
      <c r="L19" s="109">
        <f>Databank!N11</f>
        <v>12155.04</v>
      </c>
      <c r="M19" s="109">
        <f>Databank!P11</f>
        <v>2303.0300000000002</v>
      </c>
      <c r="N19" s="109">
        <f>Databank!R11</f>
        <v>861.12</v>
      </c>
      <c r="O19" s="151">
        <f t="shared" si="1"/>
        <v>4.7320288538746063</v>
      </c>
      <c r="P19" s="151">
        <f t="shared" si="2"/>
        <v>24.974924338805831</v>
      </c>
    </row>
    <row r="20" spans="2:17" ht="15" thickBot="1" x14ac:dyDescent="0.35"/>
    <row r="21" spans="2:17" ht="13.8" customHeight="1" thickBot="1" x14ac:dyDescent="0.35">
      <c r="N21" s="62" t="s">
        <v>48</v>
      </c>
      <c r="O21" s="95">
        <f>AVERAGE(O15:O19)</f>
        <v>4.6320506840708813</v>
      </c>
      <c r="P21" s="95">
        <f t="shared" ref="P21" si="3">AVERAGE(P15:P19)</f>
        <v>26.574123599187601</v>
      </c>
      <c r="Q21" s="95"/>
    </row>
    <row r="22" spans="2:17" ht="15" thickBot="1" x14ac:dyDescent="0.35">
      <c r="J22" s="61" t="s">
        <v>38</v>
      </c>
      <c r="K22" s="107">
        <f>Q9</f>
        <v>83.384371413771774</v>
      </c>
      <c r="N22" s="62" t="s">
        <v>14</v>
      </c>
      <c r="O22" s="95">
        <f>MEDIAN(O15:O19)</f>
        <v>4.7320288538746063</v>
      </c>
      <c r="P22" s="95">
        <f t="shared" ref="P22" si="4">MEDIAN(P15:P19)</f>
        <v>24.974924338805831</v>
      </c>
      <c r="Q22" s="95"/>
    </row>
    <row r="23" spans="2:17" ht="15" thickBot="1" x14ac:dyDescent="0.35">
      <c r="J23" s="61" t="s">
        <v>39</v>
      </c>
      <c r="K23" s="107">
        <f>P9</f>
        <v>157.53927780042633</v>
      </c>
    </row>
    <row r="24" spans="2:17" ht="16.8" customHeight="1" thickBot="1" x14ac:dyDescent="0.35">
      <c r="J24" s="61" t="s">
        <v>23</v>
      </c>
      <c r="K24" s="107">
        <f>D15</f>
        <v>153</v>
      </c>
    </row>
    <row r="25" spans="2:17" ht="15" thickBot="1" x14ac:dyDescent="0.35"/>
    <row r="26" spans="2:17" ht="15" thickBot="1" x14ac:dyDescent="0.35">
      <c r="C26" s="168" t="s">
        <v>125</v>
      </c>
      <c r="D26" s="169"/>
      <c r="E26" s="169"/>
      <c r="F26" s="169"/>
      <c r="G26" s="169"/>
      <c r="H26" s="169"/>
      <c r="I26" s="169"/>
      <c r="J26" s="169"/>
      <c r="K26" s="169"/>
      <c r="L26" s="169"/>
      <c r="M26" s="169"/>
      <c r="N26" s="169"/>
      <c r="O26" s="170"/>
    </row>
  </sheetData>
  <mergeCells count="8">
    <mergeCell ref="C26:O26"/>
    <mergeCell ref="B1:E1"/>
    <mergeCell ref="C4:D4"/>
    <mergeCell ref="B12:G12"/>
    <mergeCell ref="H12:N12"/>
    <mergeCell ref="O12:Q12"/>
    <mergeCell ref="C6:D6"/>
    <mergeCell ref="M3:Q3"/>
  </mergeCells>
  <conditionalFormatting sqref="O15:P19">
    <cfRule type="colorScale" priority="1">
      <colorScale>
        <cfvo type="min"/>
        <cfvo type="percentile" val="50"/>
        <cfvo type="max"/>
        <color rgb="FFF8696B"/>
        <color rgb="FFFFEB84"/>
        <color rgb="FF63BE7B"/>
      </colorScale>
    </cfRule>
  </conditionalFormatting>
  <hyperlinks>
    <hyperlink ref="G1" r:id="rId1" xr:uid="{F30D7E21-7B38-4442-9B31-6DC185BF5EA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CE769-60E4-4CC7-BAAB-A19FEAAD02AA}">
  <dimension ref="A2:Y48"/>
  <sheetViews>
    <sheetView zoomScale="110" zoomScaleNormal="110" workbookViewId="0"/>
  </sheetViews>
  <sheetFormatPr defaultRowHeight="14.4" x14ac:dyDescent="0.3"/>
  <cols>
    <col min="1" max="1" width="3.33203125" customWidth="1"/>
    <col min="2" max="2" width="12.6640625" customWidth="1"/>
    <col min="3" max="3" width="34.21875" customWidth="1"/>
    <col min="4" max="4" width="10.5546875" customWidth="1"/>
    <col min="5" max="5" width="9.5546875" customWidth="1"/>
    <col min="6" max="6" width="10.21875" bestFit="1" customWidth="1"/>
    <col min="7" max="7" width="9" bestFit="1" customWidth="1"/>
    <col min="8" max="8" width="11.33203125" customWidth="1"/>
    <col min="9" max="9" width="12.21875" bestFit="1" customWidth="1"/>
    <col min="10" max="10" width="7.77734375" customWidth="1"/>
    <col min="11" max="11" width="8.5546875" customWidth="1"/>
    <col min="12" max="12" width="9.88671875" bestFit="1" customWidth="1"/>
    <col min="13" max="18" width="10.77734375" customWidth="1"/>
  </cols>
  <sheetData>
    <row r="2" spans="1:25" x14ac:dyDescent="0.3">
      <c r="A2" s="12"/>
      <c r="B2" s="13" t="s">
        <v>16</v>
      </c>
      <c r="C2" s="13"/>
      <c r="D2" s="13"/>
      <c r="E2" s="13"/>
      <c r="F2" s="14"/>
      <c r="G2" s="14"/>
      <c r="H2" s="14"/>
      <c r="I2" s="15"/>
      <c r="J2" s="15"/>
      <c r="K2" s="12"/>
      <c r="L2" s="12"/>
      <c r="M2" s="16"/>
      <c r="N2" s="16"/>
      <c r="O2" s="16"/>
      <c r="P2" s="16"/>
      <c r="Q2" s="16"/>
      <c r="R2" s="17"/>
      <c r="S2" s="16"/>
      <c r="T2" s="18"/>
      <c r="U2" s="17"/>
      <c r="V2" s="17"/>
      <c r="W2" s="15"/>
      <c r="X2" s="15"/>
      <c r="Y2" s="15"/>
    </row>
    <row r="3" spans="1:25" x14ac:dyDescent="0.3">
      <c r="A3" s="1"/>
      <c r="B3" s="19">
        <v>1</v>
      </c>
      <c r="C3" s="19">
        <f>B3+1</f>
        <v>2</v>
      </c>
      <c r="D3" s="19"/>
      <c r="E3" s="19"/>
      <c r="F3" s="20">
        <f>C3+1</f>
        <v>3</v>
      </c>
      <c r="G3" s="20">
        <f>F3+1</f>
        <v>4</v>
      </c>
      <c r="H3" s="20">
        <f>G3+1</f>
        <v>5</v>
      </c>
      <c r="I3" s="20">
        <f>H3+1</f>
        <v>6</v>
      </c>
      <c r="J3" s="20"/>
      <c r="K3" s="19">
        <f>I3+1</f>
        <v>7</v>
      </c>
      <c r="L3" s="19"/>
      <c r="M3" s="19">
        <f>K3+1</f>
        <v>8</v>
      </c>
      <c r="N3" s="20">
        <f>M3+1</f>
        <v>9</v>
      </c>
      <c r="O3" s="20" t="e">
        <f>#REF!+1</f>
        <v>#REF!</v>
      </c>
      <c r="P3" s="20"/>
      <c r="Q3" s="19" t="e">
        <f>#REF!+1</f>
        <v>#REF!</v>
      </c>
      <c r="R3" s="19" t="e">
        <f>Q3+1</f>
        <v>#REF!</v>
      </c>
      <c r="S3" s="7"/>
      <c r="T3" s="7"/>
      <c r="U3" s="7"/>
      <c r="V3" s="7"/>
      <c r="W3" s="7"/>
      <c r="X3" s="7"/>
      <c r="Y3" s="7"/>
    </row>
    <row r="4" spans="1:25" ht="16.2" x14ac:dyDescent="0.3">
      <c r="A4" s="1"/>
      <c r="B4" s="189" t="s">
        <v>9</v>
      </c>
      <c r="C4" s="52" t="s">
        <v>20</v>
      </c>
      <c r="D4" s="189" t="s">
        <v>18</v>
      </c>
      <c r="E4" s="187" t="s">
        <v>1</v>
      </c>
      <c r="F4" s="46" t="s">
        <v>2</v>
      </c>
      <c r="G4" s="47" t="s">
        <v>3</v>
      </c>
      <c r="H4" s="45" t="s">
        <v>4</v>
      </c>
      <c r="I4" s="46" t="s">
        <v>5</v>
      </c>
      <c r="J4" s="187" t="s">
        <v>17</v>
      </c>
      <c r="K4" s="187" t="s">
        <v>15</v>
      </c>
      <c r="L4" s="47" t="s">
        <v>31</v>
      </c>
      <c r="M4" s="38" t="s">
        <v>6</v>
      </c>
      <c r="N4" s="39"/>
      <c r="O4" s="38" t="s">
        <v>7</v>
      </c>
      <c r="P4" s="39"/>
      <c r="Q4" s="38" t="s">
        <v>8</v>
      </c>
      <c r="R4" s="40"/>
      <c r="S4" s="4"/>
      <c r="T4" s="4"/>
      <c r="U4" s="4"/>
      <c r="V4" s="4"/>
      <c r="W4" s="4"/>
      <c r="X4" s="4"/>
      <c r="Y4" s="4"/>
    </row>
    <row r="5" spans="1:25" x14ac:dyDescent="0.3">
      <c r="A5" s="1"/>
      <c r="B5" s="190"/>
      <c r="C5" s="53" t="s">
        <v>30</v>
      </c>
      <c r="D5" s="190"/>
      <c r="E5" s="188"/>
      <c r="F5" s="5" t="s">
        <v>11</v>
      </c>
      <c r="G5" s="49" t="s">
        <v>107</v>
      </c>
      <c r="H5" s="48" t="s">
        <v>12</v>
      </c>
      <c r="I5" s="5" t="s">
        <v>13</v>
      </c>
      <c r="J5" s="188"/>
      <c r="K5" s="188"/>
      <c r="L5" s="49" t="s">
        <v>32</v>
      </c>
      <c r="M5" s="41">
        <v>24</v>
      </c>
      <c r="N5" s="6">
        <v>25</v>
      </c>
      <c r="O5" s="41">
        <v>24</v>
      </c>
      <c r="P5" s="6">
        <v>25</v>
      </c>
      <c r="Q5" s="41">
        <v>24</v>
      </c>
      <c r="R5" s="94">
        <v>25</v>
      </c>
      <c r="S5" s="5"/>
      <c r="T5" s="5"/>
      <c r="U5" s="5"/>
      <c r="V5" s="5"/>
      <c r="W5" s="5"/>
      <c r="X5" s="5"/>
      <c r="Y5" s="5"/>
    </row>
    <row r="6" spans="1:25" ht="6" customHeight="1" x14ac:dyDescent="0.3">
      <c r="A6" s="1"/>
      <c r="B6" s="50"/>
      <c r="C6" s="54"/>
      <c r="D6" s="50"/>
      <c r="E6" s="4"/>
      <c r="F6" s="4"/>
      <c r="G6" s="51"/>
      <c r="H6" s="50"/>
      <c r="I6" s="4"/>
      <c r="J6" s="4"/>
      <c r="K6" s="4"/>
      <c r="L6" s="51"/>
      <c r="M6" s="42"/>
      <c r="N6" s="43"/>
      <c r="O6" s="43"/>
      <c r="P6" s="43"/>
      <c r="Q6" s="43"/>
      <c r="R6" s="44"/>
      <c r="S6" s="4"/>
      <c r="T6" s="4"/>
      <c r="U6" s="4"/>
      <c r="V6" s="4"/>
      <c r="W6" s="4"/>
      <c r="X6" s="4"/>
      <c r="Y6" s="4"/>
    </row>
    <row r="7" spans="1:25" x14ac:dyDescent="0.3">
      <c r="A7" s="1"/>
      <c r="B7" s="36" t="s">
        <v>109</v>
      </c>
      <c r="C7" t="s">
        <v>108</v>
      </c>
      <c r="D7" s="36" t="s">
        <v>104</v>
      </c>
      <c r="E7" t="s">
        <v>105</v>
      </c>
      <c r="F7" s="120">
        <v>153</v>
      </c>
      <c r="G7" s="37">
        <v>136</v>
      </c>
      <c r="H7" s="122">
        <v>27315</v>
      </c>
      <c r="I7" s="103">
        <v>20876</v>
      </c>
      <c r="K7">
        <v>-1.1200000000000001</v>
      </c>
      <c r="L7" s="119">
        <v>6563</v>
      </c>
      <c r="M7" s="103">
        <v>6114.59</v>
      </c>
      <c r="N7" s="103">
        <v>5914.66</v>
      </c>
      <c r="O7" s="103">
        <v>937.34</v>
      </c>
      <c r="P7" s="103">
        <v>716.85</v>
      </c>
      <c r="Q7" s="102">
        <v>89.79</v>
      </c>
      <c r="R7" s="104">
        <v>-114.08</v>
      </c>
      <c r="S7" s="7"/>
      <c r="T7" s="7"/>
      <c r="U7" s="7"/>
      <c r="V7" s="7"/>
      <c r="W7" s="7"/>
      <c r="X7" s="7"/>
      <c r="Y7" s="7"/>
    </row>
    <row r="8" spans="1:25" x14ac:dyDescent="0.3">
      <c r="A8" s="1"/>
      <c r="B8" s="36" t="s">
        <v>111</v>
      </c>
      <c r="C8" s="37" t="s">
        <v>110</v>
      </c>
      <c r="D8" s="36" t="s">
        <v>104</v>
      </c>
      <c r="E8" t="s">
        <v>105</v>
      </c>
      <c r="F8" s="115">
        <v>12589</v>
      </c>
      <c r="G8" s="91">
        <v>29.5</v>
      </c>
      <c r="H8" s="121">
        <v>393400</v>
      </c>
      <c r="I8" s="117">
        <v>370972</v>
      </c>
      <c r="J8" s="90">
        <v>53.6</v>
      </c>
      <c r="K8" s="90">
        <v>235</v>
      </c>
      <c r="L8" s="116">
        <v>24102</v>
      </c>
      <c r="M8" s="92">
        <v>71547.100000000006</v>
      </c>
      <c r="N8" s="90">
        <v>76699.3</v>
      </c>
      <c r="O8" s="90">
        <v>13535.52</v>
      </c>
      <c r="P8" s="93">
        <v>13193.62</v>
      </c>
      <c r="Q8" s="90">
        <v>7005</v>
      </c>
      <c r="R8" s="91">
        <v>6039.11</v>
      </c>
      <c r="S8" s="7"/>
      <c r="T8" s="7"/>
      <c r="U8" s="7"/>
      <c r="V8" s="7"/>
      <c r="W8" s="7"/>
      <c r="X8" s="7"/>
      <c r="Y8" s="7"/>
    </row>
    <row r="9" spans="1:25" x14ac:dyDescent="0.3">
      <c r="A9" s="1"/>
      <c r="B9" s="36" t="s">
        <v>113</v>
      </c>
      <c r="C9" s="37" t="s">
        <v>112</v>
      </c>
      <c r="D9" s="36" t="s">
        <v>104</v>
      </c>
      <c r="E9" t="s">
        <v>105</v>
      </c>
      <c r="F9" s="115">
        <v>577</v>
      </c>
      <c r="G9" s="91">
        <v>246</v>
      </c>
      <c r="H9" s="121">
        <v>136776</v>
      </c>
      <c r="I9" s="118">
        <v>142159</v>
      </c>
      <c r="J9" s="93">
        <v>32.9</v>
      </c>
      <c r="K9" s="93">
        <v>17.5</v>
      </c>
      <c r="L9" s="116">
        <v>788</v>
      </c>
      <c r="M9" s="92">
        <v>38702.550000000003</v>
      </c>
      <c r="N9" s="90">
        <v>42807.08</v>
      </c>
      <c r="O9" s="90">
        <v>7800.38</v>
      </c>
      <c r="P9" s="90">
        <v>8616.65</v>
      </c>
      <c r="Q9" s="90">
        <v>3573.4</v>
      </c>
      <c r="R9" s="91">
        <v>4167.43</v>
      </c>
      <c r="S9" s="7"/>
      <c r="T9" s="7"/>
      <c r="U9" s="7"/>
      <c r="V9" s="7"/>
      <c r="W9" s="7"/>
      <c r="X9" s="7"/>
      <c r="Y9" s="7"/>
    </row>
    <row r="10" spans="1:25" x14ac:dyDescent="0.3">
      <c r="A10" s="1"/>
      <c r="B10" s="36" t="s">
        <v>115</v>
      </c>
      <c r="C10" s="37" t="s">
        <v>114</v>
      </c>
      <c r="D10" s="36" t="s">
        <v>104</v>
      </c>
      <c r="E10" t="s">
        <v>105</v>
      </c>
      <c r="F10" s="124">
        <v>30005</v>
      </c>
      <c r="G10" s="91">
        <v>3.61</v>
      </c>
      <c r="H10" s="121">
        <v>109013</v>
      </c>
      <c r="I10" s="125">
        <v>108260</v>
      </c>
      <c r="J10" s="93">
        <v>72.8</v>
      </c>
      <c r="K10" s="93">
        <v>412</v>
      </c>
      <c r="L10" s="116">
        <v>1046</v>
      </c>
      <c r="M10" s="92">
        <v>21024.720000000001</v>
      </c>
      <c r="N10" s="126">
        <v>19872.05</v>
      </c>
      <c r="O10" s="126">
        <v>5114.8599999999997</v>
      </c>
      <c r="P10" s="126">
        <v>4523.25</v>
      </c>
      <c r="Q10" s="126">
        <v>2395.6999999999998</v>
      </c>
      <c r="R10" s="91">
        <v>1122.77</v>
      </c>
      <c r="S10" s="7"/>
      <c r="T10" s="7"/>
      <c r="U10" s="7"/>
      <c r="V10" s="22"/>
      <c r="W10" s="7"/>
      <c r="X10" s="7"/>
      <c r="Y10" s="7"/>
    </row>
    <row r="11" spans="1:25" x14ac:dyDescent="0.3">
      <c r="A11" s="1"/>
      <c r="B11" s="127" t="s">
        <v>117</v>
      </c>
      <c r="C11" s="128" t="s">
        <v>116</v>
      </c>
      <c r="D11" s="127" t="s">
        <v>104</v>
      </c>
      <c r="E11" s="129" t="s">
        <v>105</v>
      </c>
      <c r="F11" s="130">
        <v>6841</v>
      </c>
      <c r="G11" s="128">
        <v>7.73</v>
      </c>
      <c r="H11" s="131">
        <v>57518</v>
      </c>
      <c r="I11" s="132">
        <v>52859</v>
      </c>
      <c r="J11" s="132">
        <v>57.2</v>
      </c>
      <c r="K11" s="132">
        <v>129</v>
      </c>
      <c r="L11" s="128">
        <v>6028</v>
      </c>
      <c r="M11" s="133">
        <v>11701.06</v>
      </c>
      <c r="N11" s="134">
        <v>12155.04</v>
      </c>
      <c r="O11" s="134">
        <v>2199.36</v>
      </c>
      <c r="P11" s="134">
        <v>2303.0300000000002</v>
      </c>
      <c r="Q11" s="134">
        <v>790.83</v>
      </c>
      <c r="R11" s="128">
        <v>861.12</v>
      </c>
      <c r="S11" s="7"/>
      <c r="T11" s="7"/>
      <c r="U11" s="7"/>
      <c r="V11" s="7"/>
      <c r="W11" s="7"/>
      <c r="X11" s="7"/>
      <c r="Y11" s="7"/>
    </row>
    <row r="12" spans="1:25" x14ac:dyDescent="0.3">
      <c r="A12" s="1"/>
      <c r="D12" s="2"/>
      <c r="E12" s="2"/>
      <c r="P12" s="186" t="s">
        <v>33</v>
      </c>
      <c r="Q12" s="186"/>
      <c r="R12" s="186"/>
      <c r="S12" s="7"/>
      <c r="T12" s="7"/>
      <c r="U12" s="7"/>
      <c r="V12" s="7"/>
      <c r="W12" s="7"/>
      <c r="X12" s="7"/>
      <c r="Y12" s="7"/>
    </row>
    <row r="13" spans="1:25" x14ac:dyDescent="0.3">
      <c r="A13" s="1"/>
      <c r="B13" s="8"/>
      <c r="C13" s="2"/>
      <c r="D13" s="2"/>
      <c r="E13" s="2"/>
      <c r="F13" s="1"/>
      <c r="G13" s="9"/>
      <c r="H13" s="9"/>
      <c r="I13" s="9"/>
      <c r="J13" s="9"/>
      <c r="K13" s="2"/>
      <c r="L13" s="2"/>
      <c r="R13" s="9"/>
      <c r="S13" s="7"/>
      <c r="T13" s="7"/>
      <c r="U13" s="7"/>
      <c r="V13" s="7"/>
      <c r="W13" s="7"/>
      <c r="X13" s="7"/>
      <c r="Y13" s="7"/>
    </row>
    <row r="14" spans="1:25" x14ac:dyDescent="0.3">
      <c r="A14" s="1"/>
      <c r="B14" s="8"/>
      <c r="C14" s="2"/>
      <c r="D14" s="2"/>
      <c r="E14" s="2"/>
      <c r="F14" s="1"/>
      <c r="G14" s="9"/>
      <c r="H14" s="9"/>
      <c r="I14" s="9"/>
      <c r="J14" s="9"/>
      <c r="K14" s="2"/>
      <c r="L14" s="2"/>
      <c r="M14" s="183" t="s">
        <v>122</v>
      </c>
      <c r="N14" s="184"/>
      <c r="O14" s="183" t="s">
        <v>120</v>
      </c>
      <c r="P14" s="184"/>
      <c r="Q14" s="185" t="s">
        <v>121</v>
      </c>
      <c r="R14" s="184"/>
      <c r="S14" s="7"/>
      <c r="T14" s="7"/>
      <c r="U14" s="7"/>
      <c r="V14" s="7"/>
      <c r="W14" s="7"/>
      <c r="X14" s="7"/>
      <c r="Y14" s="7"/>
    </row>
    <row r="15" spans="1:25" x14ac:dyDescent="0.3">
      <c r="A15" s="1"/>
      <c r="B15" s="8"/>
      <c r="C15" s="2"/>
      <c r="D15" s="2"/>
      <c r="E15" s="2"/>
      <c r="F15" s="1"/>
      <c r="G15" s="9"/>
      <c r="H15" s="9"/>
      <c r="I15" s="9"/>
      <c r="J15" s="9"/>
      <c r="K15" s="2"/>
      <c r="L15" s="2"/>
      <c r="M15" s="143" t="s">
        <v>108</v>
      </c>
      <c r="N15" s="144"/>
      <c r="O15" s="139">
        <f>O7/M7</f>
        <v>0.15329564206267304</v>
      </c>
      <c r="P15" s="140">
        <f t="shared" ref="P15" si="0">P7/N7</f>
        <v>0.12119885166687519</v>
      </c>
      <c r="Q15" s="135">
        <f>Q7/N7</f>
        <v>1.5180923332871207E-2</v>
      </c>
      <c r="R15" s="136">
        <f>R7/O7</f>
        <v>-0.12170610450850278</v>
      </c>
      <c r="S15" s="7"/>
      <c r="T15" s="7"/>
      <c r="U15" s="7"/>
      <c r="V15" s="7"/>
      <c r="W15" s="7"/>
      <c r="X15" s="7"/>
      <c r="Y15" s="7"/>
    </row>
    <row r="16" spans="1:25" x14ac:dyDescent="0.3">
      <c r="A16" s="1"/>
      <c r="B16" s="8"/>
      <c r="C16" s="2"/>
      <c r="D16" s="2"/>
      <c r="E16" s="2"/>
      <c r="F16" s="1"/>
      <c r="G16" s="9"/>
      <c r="H16" s="9"/>
      <c r="I16" s="9"/>
      <c r="J16" s="9"/>
      <c r="K16" s="2"/>
      <c r="L16" s="2"/>
      <c r="M16" s="145" t="s">
        <v>110</v>
      </c>
      <c r="N16" s="144"/>
      <c r="O16" s="139">
        <f t="shared" ref="O16:O19" si="1">O8/M8</f>
        <v>0.18918334915041979</v>
      </c>
      <c r="P16" s="140">
        <f t="shared" ref="P16:P19" si="2">P8/N8</f>
        <v>0.17201747603954665</v>
      </c>
      <c r="Q16" s="135">
        <f t="shared" ref="Q16:R16" si="3">Q8/N8</f>
        <v>9.1330690110600743E-2</v>
      </c>
      <c r="R16" s="136">
        <f t="shared" si="3"/>
        <v>0.44616756504367766</v>
      </c>
      <c r="S16" s="7"/>
      <c r="T16" s="7"/>
      <c r="U16" s="7"/>
      <c r="V16" s="7"/>
      <c r="W16" s="7"/>
      <c r="X16" s="7"/>
      <c r="Y16" s="7"/>
    </row>
    <row r="17" spans="1:25" x14ac:dyDescent="0.3">
      <c r="A17" s="1"/>
      <c r="B17" s="8"/>
      <c r="C17" s="2"/>
      <c r="D17" s="2"/>
      <c r="E17" s="2"/>
      <c r="F17" s="1"/>
      <c r="G17" s="9"/>
      <c r="H17" s="9"/>
      <c r="I17" s="9"/>
      <c r="J17" s="9"/>
      <c r="K17" s="2"/>
      <c r="L17" s="2"/>
      <c r="M17" s="145" t="s">
        <v>112</v>
      </c>
      <c r="N17" s="144"/>
      <c r="O17" s="139">
        <f t="shared" si="1"/>
        <v>0.20154692649450745</v>
      </c>
      <c r="P17" s="140">
        <f t="shared" si="2"/>
        <v>0.20129030057644667</v>
      </c>
      <c r="Q17" s="135">
        <f t="shared" ref="Q17:R17" si="4">Q9/N9</f>
        <v>8.3476845419028819E-2</v>
      </c>
      <c r="R17" s="136">
        <f t="shared" si="4"/>
        <v>0.53425986939097847</v>
      </c>
      <c r="S17" s="7"/>
      <c r="T17" s="7"/>
      <c r="U17" s="7"/>
      <c r="V17" s="7"/>
      <c r="W17" s="7"/>
      <c r="X17" s="7"/>
      <c r="Y17" s="7"/>
    </row>
    <row r="18" spans="1:25" x14ac:dyDescent="0.3">
      <c r="A18" s="1"/>
      <c r="B18" s="8"/>
      <c r="C18" s="2"/>
      <c r="D18" s="2"/>
      <c r="E18" s="2"/>
      <c r="F18" s="1"/>
      <c r="G18" s="9"/>
      <c r="H18" s="9"/>
      <c r="I18" s="9"/>
      <c r="J18" s="9"/>
      <c r="K18" s="2"/>
      <c r="L18" s="2"/>
      <c r="M18" s="145" t="s">
        <v>114</v>
      </c>
      <c r="N18" s="144"/>
      <c r="O18" s="139">
        <f t="shared" si="1"/>
        <v>0.24327838848745664</v>
      </c>
      <c r="P18" s="140">
        <f t="shared" si="2"/>
        <v>0.2276186905729404</v>
      </c>
      <c r="Q18" s="135">
        <f t="shared" ref="Q18:R18" si="5">Q10/N10</f>
        <v>0.12055625866480811</v>
      </c>
      <c r="R18" s="136">
        <f t="shared" si="5"/>
        <v>0.21951138447582144</v>
      </c>
      <c r="S18" s="7"/>
      <c r="T18" s="7"/>
      <c r="U18" s="7"/>
      <c r="V18" s="7"/>
      <c r="W18" s="7"/>
      <c r="X18" s="7"/>
      <c r="Y18" s="7"/>
    </row>
    <row r="19" spans="1:25" x14ac:dyDescent="0.3">
      <c r="A19" s="1"/>
      <c r="B19" s="8"/>
      <c r="C19" s="2"/>
      <c r="D19" s="2"/>
      <c r="E19" s="2"/>
      <c r="F19" s="1"/>
      <c r="G19" s="9"/>
      <c r="H19" s="9"/>
      <c r="I19" s="9"/>
      <c r="J19" s="9"/>
      <c r="K19" s="2"/>
      <c r="L19" s="2"/>
      <c r="M19" s="146" t="s">
        <v>116</v>
      </c>
      <c r="N19" s="147"/>
      <c r="O19" s="141">
        <f t="shared" si="1"/>
        <v>0.1879624581020865</v>
      </c>
      <c r="P19" s="142">
        <f t="shared" si="2"/>
        <v>0.18947119877844912</v>
      </c>
      <c r="Q19" s="137">
        <f t="shared" ref="Q19:R19" si="6">Q11/N11</f>
        <v>6.5061900248785692E-2</v>
      </c>
      <c r="R19" s="138">
        <f t="shared" si="6"/>
        <v>0.39153208206023571</v>
      </c>
      <c r="S19" s="7"/>
      <c r="T19" s="7"/>
      <c r="U19" s="7"/>
      <c r="V19" s="7"/>
      <c r="W19" s="7"/>
      <c r="X19" s="7"/>
      <c r="Y19" s="7"/>
    </row>
    <row r="20" spans="1:25" x14ac:dyDescent="0.3">
      <c r="A20" s="1"/>
      <c r="B20" s="8"/>
      <c r="C20" s="2"/>
      <c r="D20" s="2"/>
      <c r="E20" s="2"/>
      <c r="F20" s="1"/>
      <c r="G20" s="9"/>
      <c r="H20" s="9"/>
      <c r="I20" s="9"/>
      <c r="J20" s="9"/>
      <c r="K20" s="2"/>
      <c r="L20" s="2"/>
      <c r="M20" s="9"/>
      <c r="N20" s="9"/>
      <c r="O20" s="9"/>
      <c r="P20" s="9"/>
      <c r="Q20" s="9"/>
      <c r="R20" s="9"/>
      <c r="S20" s="7"/>
      <c r="T20" s="7"/>
      <c r="U20" s="7"/>
      <c r="V20" s="7"/>
      <c r="W20" s="7"/>
      <c r="X20" s="7"/>
      <c r="Y20" s="7"/>
    </row>
    <row r="21" spans="1:25" x14ac:dyDescent="0.3">
      <c r="A21" s="1"/>
      <c r="B21" s="8"/>
      <c r="C21" s="2"/>
      <c r="D21" s="2"/>
      <c r="E21" s="2"/>
      <c r="F21" s="1"/>
      <c r="G21" s="9"/>
      <c r="H21" s="9"/>
      <c r="I21" s="9"/>
      <c r="J21" s="9"/>
      <c r="K21" s="2"/>
      <c r="L21" s="2"/>
      <c r="M21" s="9"/>
      <c r="N21" s="9"/>
      <c r="O21" s="9"/>
      <c r="P21" s="9"/>
      <c r="Q21" s="9"/>
      <c r="R21" s="9"/>
      <c r="S21" s="7"/>
      <c r="T21" s="7"/>
      <c r="U21" s="7"/>
      <c r="V21" s="7"/>
      <c r="W21" s="7"/>
      <c r="X21" s="7"/>
      <c r="Y21" s="7"/>
    </row>
    <row r="22" spans="1:25" x14ac:dyDescent="0.3">
      <c r="A22" s="1"/>
      <c r="B22" s="8"/>
      <c r="C22" s="2"/>
      <c r="D22" s="2"/>
      <c r="E22" s="2"/>
      <c r="F22" s="1"/>
      <c r="G22" s="9"/>
      <c r="H22" s="9"/>
      <c r="I22" s="9"/>
      <c r="J22" s="9"/>
      <c r="K22" s="2"/>
      <c r="L22" s="2"/>
      <c r="M22" s="9"/>
      <c r="N22" s="9"/>
      <c r="O22" s="9"/>
      <c r="P22" s="9"/>
      <c r="Q22" s="9"/>
      <c r="R22" s="9"/>
      <c r="S22" s="7"/>
      <c r="T22" s="7"/>
      <c r="U22" s="7"/>
      <c r="V22" s="7"/>
      <c r="W22" s="7"/>
      <c r="X22" s="7"/>
      <c r="Y22" s="7"/>
    </row>
    <row r="23" spans="1:25" x14ac:dyDescent="0.3">
      <c r="A23" s="1"/>
      <c r="B23" s="8"/>
      <c r="C23" s="2"/>
      <c r="D23" s="2"/>
      <c r="E23" s="2"/>
      <c r="F23" s="1"/>
      <c r="G23" s="9"/>
      <c r="H23" s="9"/>
      <c r="I23" s="9"/>
      <c r="J23" s="9"/>
      <c r="K23" s="2"/>
      <c r="L23" s="2"/>
      <c r="M23" s="9"/>
      <c r="N23" s="9"/>
      <c r="O23" s="9"/>
      <c r="P23" s="9"/>
      <c r="Q23" s="9"/>
      <c r="R23" s="9"/>
      <c r="S23" s="7"/>
      <c r="T23" s="7"/>
      <c r="U23" s="7"/>
      <c r="V23" s="7"/>
      <c r="W23" s="7"/>
      <c r="X23" s="7"/>
      <c r="Y23" s="7"/>
    </row>
    <row r="24" spans="1:25" x14ac:dyDescent="0.3">
      <c r="A24" s="1"/>
      <c r="B24" s="8"/>
      <c r="C24" s="2"/>
      <c r="D24" s="2"/>
      <c r="E24" s="2"/>
      <c r="F24" s="1"/>
      <c r="G24" s="9"/>
      <c r="H24" s="9"/>
      <c r="I24" s="9"/>
      <c r="J24" s="9"/>
      <c r="K24" s="2"/>
      <c r="L24" s="2"/>
      <c r="M24" s="9"/>
      <c r="N24" s="9"/>
      <c r="O24" s="9"/>
      <c r="P24" s="9"/>
      <c r="Q24" s="9"/>
      <c r="R24" s="9"/>
      <c r="S24" s="7"/>
      <c r="T24" s="7"/>
      <c r="U24" s="7"/>
      <c r="V24" s="7"/>
      <c r="W24" s="7"/>
      <c r="X24" s="7"/>
      <c r="Y24" s="7"/>
    </row>
    <row r="25" spans="1:25" x14ac:dyDescent="0.3">
      <c r="A25" s="1"/>
      <c r="B25" s="8"/>
      <c r="C25" s="2"/>
      <c r="D25" s="2"/>
      <c r="E25" s="2"/>
      <c r="F25" s="1"/>
      <c r="G25" s="9"/>
      <c r="H25" s="9"/>
      <c r="I25" s="9"/>
      <c r="J25" s="9"/>
      <c r="K25" s="2"/>
      <c r="L25" s="2"/>
      <c r="M25" s="9"/>
      <c r="N25" s="9"/>
      <c r="O25" s="9"/>
      <c r="P25" s="9"/>
      <c r="Q25" s="9"/>
      <c r="R25" s="9"/>
      <c r="S25" s="7"/>
      <c r="T25" s="7"/>
      <c r="U25" s="7"/>
      <c r="V25" s="7"/>
      <c r="W25" s="7"/>
      <c r="X25" s="7"/>
      <c r="Y25" s="7"/>
    </row>
    <row r="26" spans="1:25" x14ac:dyDescent="0.3">
      <c r="A26" s="1"/>
      <c r="B26" s="8"/>
      <c r="C26" s="2"/>
      <c r="D26" s="2"/>
      <c r="E26" s="2"/>
      <c r="F26" s="1"/>
      <c r="G26" s="9"/>
      <c r="H26" s="9"/>
      <c r="I26" s="9"/>
      <c r="J26" s="9"/>
      <c r="K26" s="2"/>
      <c r="L26" s="2"/>
      <c r="M26" s="9"/>
      <c r="N26" s="9"/>
      <c r="O26" s="9"/>
      <c r="P26" s="9"/>
      <c r="Q26" s="9"/>
      <c r="R26" s="9"/>
      <c r="S26" s="7"/>
      <c r="T26" s="7"/>
      <c r="U26" s="7"/>
      <c r="V26" s="7"/>
      <c r="W26" s="7"/>
      <c r="X26" s="7"/>
      <c r="Y26" s="7"/>
    </row>
    <row r="27" spans="1:25" x14ac:dyDescent="0.3">
      <c r="A27" s="1"/>
      <c r="B27" s="8"/>
      <c r="C27" s="2"/>
      <c r="D27" s="2"/>
      <c r="E27" s="2"/>
      <c r="F27" s="1"/>
      <c r="G27" s="9"/>
      <c r="H27" s="9"/>
      <c r="I27" s="9"/>
      <c r="J27" s="9"/>
      <c r="K27" s="2"/>
      <c r="L27" s="2"/>
      <c r="M27" s="9"/>
      <c r="N27" s="9"/>
      <c r="O27" s="9"/>
      <c r="P27" s="9"/>
      <c r="Q27" s="9"/>
      <c r="R27" s="9"/>
      <c r="S27" s="7"/>
      <c r="T27" s="7"/>
      <c r="U27" s="7"/>
      <c r="V27" s="7"/>
      <c r="W27" s="7"/>
      <c r="X27" s="7"/>
      <c r="Y27" s="7"/>
    </row>
    <row r="28" spans="1:25" x14ac:dyDescent="0.3">
      <c r="A28" s="1"/>
      <c r="B28" s="8"/>
      <c r="C28" s="2"/>
      <c r="D28" s="2"/>
      <c r="E28" s="2"/>
      <c r="F28" s="1"/>
      <c r="G28" s="9"/>
      <c r="H28" s="9"/>
      <c r="I28" s="9"/>
      <c r="J28" s="9"/>
      <c r="K28" s="2"/>
      <c r="L28" s="2"/>
      <c r="M28" s="9"/>
      <c r="N28" s="9"/>
      <c r="O28" s="9"/>
      <c r="P28" s="9"/>
      <c r="Q28" s="9"/>
      <c r="R28" s="9"/>
      <c r="S28" s="7"/>
      <c r="T28" s="7"/>
      <c r="U28" s="7"/>
      <c r="V28" s="7"/>
      <c r="W28" s="7"/>
      <c r="X28" s="7"/>
      <c r="Y28" s="7"/>
    </row>
    <row r="29" spans="1:25" x14ac:dyDescent="0.3">
      <c r="A29" s="1"/>
      <c r="B29" s="8"/>
      <c r="C29" s="2"/>
      <c r="D29" s="2"/>
      <c r="E29" s="2"/>
      <c r="F29" s="1"/>
      <c r="G29" s="9"/>
      <c r="H29" s="9"/>
      <c r="I29" s="9"/>
      <c r="J29" s="9"/>
      <c r="K29" s="2"/>
      <c r="L29" s="2"/>
      <c r="M29" s="9"/>
      <c r="N29" s="9"/>
      <c r="O29" s="9"/>
      <c r="P29" s="9"/>
      <c r="Q29" s="9"/>
      <c r="R29" s="9"/>
      <c r="S29" s="7"/>
      <c r="T29" s="7"/>
      <c r="U29" s="7"/>
      <c r="V29" s="7"/>
      <c r="W29" s="7"/>
      <c r="X29" s="7"/>
      <c r="Y29" s="7"/>
    </row>
    <row r="30" spans="1:25" x14ac:dyDescent="0.3">
      <c r="A30" s="1"/>
      <c r="B30" s="8"/>
      <c r="C30" s="2"/>
      <c r="D30" s="2"/>
      <c r="E30" s="2"/>
      <c r="F30" s="1"/>
      <c r="G30" s="9"/>
      <c r="H30" s="9"/>
      <c r="I30" s="9"/>
      <c r="J30" s="9"/>
      <c r="K30" s="2"/>
      <c r="L30" s="2"/>
      <c r="M30" s="9"/>
      <c r="N30" s="9"/>
      <c r="O30" s="9"/>
      <c r="P30" s="9"/>
      <c r="Q30" s="9"/>
      <c r="R30" s="9"/>
      <c r="S30" s="7"/>
      <c r="T30" s="7"/>
      <c r="U30" s="7"/>
      <c r="V30" s="7"/>
      <c r="W30" s="7"/>
      <c r="X30" s="7"/>
      <c r="Y30" s="7"/>
    </row>
    <row r="31" spans="1:25" x14ac:dyDescent="0.3">
      <c r="A31" s="1"/>
      <c r="B31" s="8"/>
      <c r="C31" s="2"/>
      <c r="D31" s="2"/>
      <c r="E31" s="2"/>
      <c r="F31" s="1"/>
      <c r="G31" s="9"/>
      <c r="H31" s="9"/>
      <c r="I31" s="9"/>
      <c r="J31" s="9"/>
      <c r="K31" s="2"/>
      <c r="L31" s="2"/>
      <c r="M31" s="9"/>
      <c r="N31" s="9"/>
      <c r="O31" s="9"/>
      <c r="P31" s="9"/>
      <c r="Q31" s="9"/>
      <c r="R31" s="9"/>
      <c r="S31" s="7"/>
      <c r="T31" s="7"/>
      <c r="U31" s="7"/>
      <c r="V31" s="7"/>
      <c r="W31" s="7"/>
      <c r="X31" s="7"/>
      <c r="Y31" s="7"/>
    </row>
    <row r="32" spans="1:25" x14ac:dyDescent="0.3">
      <c r="A32" s="1"/>
      <c r="B32" s="8"/>
      <c r="C32" s="2"/>
      <c r="D32" s="2"/>
      <c r="E32" s="2"/>
      <c r="F32" s="1"/>
      <c r="G32" s="9"/>
      <c r="H32" s="9"/>
      <c r="I32" s="9"/>
      <c r="J32" s="9"/>
      <c r="K32" s="2"/>
      <c r="L32" s="2"/>
      <c r="M32" s="9"/>
      <c r="N32" s="9"/>
      <c r="O32" s="9"/>
      <c r="P32" s="9"/>
      <c r="Q32" s="9"/>
      <c r="R32" s="9"/>
      <c r="S32" s="7"/>
      <c r="T32" s="7"/>
      <c r="U32" s="7"/>
      <c r="V32" s="7"/>
      <c r="W32" s="7"/>
      <c r="X32" s="7"/>
      <c r="Y32" s="7"/>
    </row>
    <row r="33" spans="1:25" x14ac:dyDescent="0.3">
      <c r="A33" s="1"/>
      <c r="B33" s="8"/>
      <c r="C33" s="2"/>
      <c r="D33" s="2"/>
      <c r="E33" s="2"/>
      <c r="F33" s="1"/>
      <c r="G33" s="9"/>
      <c r="H33" s="9"/>
      <c r="I33" s="9"/>
      <c r="J33" s="9"/>
      <c r="K33" s="2"/>
      <c r="L33" s="2"/>
      <c r="M33" s="9"/>
      <c r="N33" s="9"/>
      <c r="O33" s="9"/>
      <c r="P33" s="9"/>
      <c r="Q33" s="9"/>
      <c r="R33" s="9"/>
      <c r="S33" s="7"/>
      <c r="T33" s="7"/>
      <c r="U33" s="7"/>
      <c r="V33" s="7"/>
      <c r="W33" s="7"/>
      <c r="X33" s="7"/>
      <c r="Y33" s="7"/>
    </row>
    <row r="34" spans="1:25" x14ac:dyDescent="0.3">
      <c r="A34" s="1"/>
      <c r="B34" s="21"/>
      <c r="C34" s="2"/>
      <c r="D34" s="2"/>
      <c r="E34" s="2"/>
      <c r="F34" s="1"/>
      <c r="G34" s="9"/>
      <c r="H34" s="9"/>
      <c r="I34" s="9"/>
      <c r="J34" s="9"/>
      <c r="K34" s="2"/>
      <c r="L34" s="2"/>
      <c r="M34" s="9"/>
      <c r="N34" s="9"/>
      <c r="O34" s="9"/>
      <c r="P34" s="9"/>
      <c r="Q34" s="9"/>
      <c r="R34" s="9"/>
      <c r="S34" s="7"/>
      <c r="T34" s="7"/>
      <c r="U34" s="7"/>
      <c r="V34" s="7"/>
      <c r="W34" s="7"/>
      <c r="X34" s="7"/>
      <c r="Y34" s="7"/>
    </row>
    <row r="35" spans="1:25" x14ac:dyDescent="0.3">
      <c r="A35" s="1"/>
      <c r="B35" s="21"/>
      <c r="C35" s="2"/>
      <c r="D35" s="2"/>
      <c r="E35" s="2"/>
      <c r="F35" s="1"/>
      <c r="G35" s="9"/>
      <c r="H35" s="9"/>
      <c r="I35" s="9"/>
      <c r="J35" s="9"/>
      <c r="K35" s="2"/>
      <c r="L35" s="2"/>
      <c r="M35" s="9"/>
      <c r="N35" s="9"/>
      <c r="O35" s="9"/>
      <c r="P35" s="9"/>
      <c r="Q35" s="9"/>
      <c r="R35" s="9"/>
      <c r="S35" s="7"/>
      <c r="T35" s="7"/>
      <c r="U35" s="7"/>
      <c r="V35" s="7"/>
      <c r="W35" s="7"/>
      <c r="X35" s="7"/>
      <c r="Y35" s="7"/>
    </row>
    <row r="36" spans="1:25" x14ac:dyDescent="0.3">
      <c r="A36" s="1"/>
      <c r="B36" s="8"/>
      <c r="C36" s="2"/>
      <c r="D36" s="2"/>
      <c r="E36" s="2"/>
      <c r="F36" s="1"/>
      <c r="G36" s="9"/>
      <c r="H36" s="9"/>
      <c r="I36" s="9"/>
      <c r="J36" s="9"/>
      <c r="K36" s="2"/>
      <c r="L36" s="2"/>
      <c r="M36" s="9"/>
      <c r="N36" s="9"/>
      <c r="O36" s="9"/>
      <c r="P36" s="9"/>
      <c r="Q36" s="9"/>
      <c r="R36" s="9"/>
      <c r="S36" s="7"/>
      <c r="T36" s="7"/>
      <c r="U36" s="7"/>
      <c r="V36" s="7"/>
      <c r="W36" s="7"/>
      <c r="X36" s="7"/>
      <c r="Y36" s="7"/>
    </row>
    <row r="37" spans="1:25" x14ac:dyDescent="0.3">
      <c r="A37" s="1"/>
      <c r="B37" s="8"/>
      <c r="C37" s="2"/>
      <c r="D37" s="2"/>
      <c r="E37" s="2"/>
      <c r="F37" s="1"/>
      <c r="G37" s="9"/>
      <c r="H37" s="9"/>
      <c r="I37" s="9"/>
      <c r="J37" s="9"/>
      <c r="K37" s="2"/>
      <c r="L37" s="2"/>
      <c r="M37" s="9"/>
      <c r="N37" s="9"/>
      <c r="O37" s="9"/>
      <c r="P37" s="9"/>
      <c r="Q37" s="9"/>
      <c r="R37" s="9"/>
      <c r="S37" s="7"/>
      <c r="T37" s="7"/>
      <c r="U37" s="7"/>
      <c r="V37" s="7"/>
      <c r="W37" s="7"/>
      <c r="X37" s="7"/>
      <c r="Y37" s="7"/>
    </row>
    <row r="38" spans="1:25" x14ac:dyDescent="0.3">
      <c r="A38" s="1"/>
      <c r="B38" s="21"/>
      <c r="C38" s="2"/>
      <c r="D38" s="2"/>
      <c r="E38" s="2"/>
      <c r="F38" s="1"/>
      <c r="G38" s="9"/>
      <c r="H38" s="9"/>
      <c r="I38" s="9"/>
      <c r="J38" s="9"/>
      <c r="K38" s="2"/>
      <c r="L38" s="2"/>
      <c r="M38" s="9"/>
      <c r="N38" s="9"/>
      <c r="O38" s="9"/>
      <c r="P38" s="9"/>
      <c r="Q38" s="9"/>
      <c r="R38" s="9"/>
      <c r="S38" s="7"/>
      <c r="T38" s="7"/>
      <c r="U38" s="7"/>
      <c r="V38" s="7"/>
      <c r="W38" s="7"/>
      <c r="X38" s="7"/>
      <c r="Y38" s="7"/>
    </row>
    <row r="39" spans="1:25" x14ac:dyDescent="0.3">
      <c r="A39" s="1"/>
      <c r="B39" s="21"/>
      <c r="C39" s="2"/>
      <c r="D39" s="2"/>
      <c r="E39" s="2"/>
      <c r="F39" s="1"/>
      <c r="G39" s="9"/>
      <c r="H39" s="9"/>
      <c r="I39" s="9"/>
      <c r="J39" s="9"/>
      <c r="K39" s="2"/>
      <c r="L39" s="2"/>
      <c r="M39" s="9"/>
      <c r="N39" s="9"/>
      <c r="O39" s="9"/>
      <c r="P39" s="9"/>
      <c r="Q39" s="9"/>
      <c r="R39" s="9"/>
      <c r="S39" s="7"/>
      <c r="T39" s="7"/>
      <c r="U39" s="7"/>
      <c r="V39" s="7"/>
      <c r="W39" s="7"/>
      <c r="X39" s="7"/>
      <c r="Y39" s="7"/>
    </row>
    <row r="40" spans="1:25" x14ac:dyDescent="0.3">
      <c r="A40" s="1"/>
      <c r="B40" s="8"/>
      <c r="C40" s="2"/>
      <c r="D40" s="2"/>
      <c r="E40" s="2"/>
      <c r="F40" s="1"/>
      <c r="G40" s="9"/>
      <c r="H40" s="9"/>
      <c r="I40" s="9"/>
      <c r="J40" s="9"/>
      <c r="K40" s="2"/>
      <c r="L40" s="2"/>
      <c r="M40" s="9"/>
      <c r="N40" s="9"/>
      <c r="O40" s="9"/>
      <c r="P40" s="9"/>
      <c r="Q40" s="9"/>
      <c r="R40" s="9"/>
      <c r="S40" s="7"/>
      <c r="T40" s="7"/>
      <c r="U40" s="7"/>
      <c r="V40" s="7"/>
      <c r="W40" s="7"/>
      <c r="X40" s="7"/>
      <c r="Y40" s="7"/>
    </row>
    <row r="41" spans="1:25" x14ac:dyDescent="0.3">
      <c r="A41" s="1"/>
      <c r="B41" s="8"/>
      <c r="C41" s="2"/>
      <c r="D41" s="2"/>
      <c r="E41" s="2"/>
      <c r="F41" s="1"/>
      <c r="G41" s="9"/>
      <c r="H41" s="9"/>
      <c r="I41" s="9"/>
      <c r="J41" s="9"/>
      <c r="K41" s="2"/>
      <c r="L41" s="2"/>
      <c r="M41" s="9"/>
      <c r="N41" s="9"/>
      <c r="O41" s="9"/>
      <c r="P41" s="9"/>
      <c r="Q41" s="9"/>
      <c r="R41" s="9"/>
      <c r="S41" s="7"/>
      <c r="T41" s="7"/>
      <c r="U41" s="7"/>
      <c r="V41" s="7"/>
      <c r="W41" s="7"/>
      <c r="X41" s="7"/>
      <c r="Y41" s="7"/>
    </row>
    <row r="42" spans="1:25" x14ac:dyDescent="0.3">
      <c r="A42" s="1"/>
      <c r="B42" s="8"/>
      <c r="C42" s="2"/>
      <c r="D42" s="2"/>
      <c r="E42" s="2"/>
      <c r="F42" s="1"/>
      <c r="G42" s="9"/>
      <c r="H42" s="9"/>
      <c r="I42" s="9"/>
      <c r="J42" s="9"/>
      <c r="K42" s="2"/>
      <c r="L42" s="2"/>
      <c r="M42" s="9"/>
      <c r="N42" s="9"/>
      <c r="O42" s="9"/>
      <c r="P42" s="9"/>
      <c r="Q42" s="9"/>
      <c r="R42" s="9"/>
      <c r="S42" s="7"/>
      <c r="T42" s="7"/>
      <c r="U42" s="7"/>
      <c r="V42" s="7"/>
      <c r="W42" s="7"/>
      <c r="X42" s="7"/>
      <c r="Y42" s="7"/>
    </row>
    <row r="43" spans="1:25" x14ac:dyDescent="0.3">
      <c r="A43" s="1"/>
      <c r="B43" s="21"/>
      <c r="C43" s="2"/>
      <c r="D43" s="2"/>
      <c r="E43" s="2"/>
      <c r="F43" s="1"/>
      <c r="G43" s="9"/>
      <c r="H43" s="9"/>
      <c r="I43" s="9"/>
      <c r="J43" s="9"/>
      <c r="K43" s="2"/>
      <c r="L43" s="2"/>
      <c r="M43" s="9"/>
      <c r="N43" s="9"/>
      <c r="O43" s="9"/>
      <c r="P43" s="9"/>
      <c r="Q43" s="9"/>
      <c r="R43" s="9"/>
      <c r="S43" s="7"/>
      <c r="T43" s="7"/>
      <c r="U43" s="7"/>
      <c r="V43" s="7"/>
      <c r="W43" s="7"/>
      <c r="X43" s="7"/>
      <c r="Y43" s="7"/>
    </row>
    <row r="44" spans="1:25" x14ac:dyDescent="0.3">
      <c r="A44" s="1"/>
      <c r="B44" s="8"/>
      <c r="C44" s="2"/>
      <c r="D44" s="2"/>
      <c r="E44" s="2"/>
      <c r="F44" s="1"/>
      <c r="G44" s="1"/>
      <c r="H44" s="9"/>
      <c r="I44" s="9"/>
      <c r="J44" s="9"/>
      <c r="K44" s="2"/>
      <c r="L44" s="2"/>
      <c r="M44" s="10"/>
      <c r="N44" s="10"/>
      <c r="O44" s="10"/>
      <c r="P44" s="10"/>
      <c r="Q44" s="10"/>
      <c r="R44" s="10"/>
      <c r="S44" s="10"/>
      <c r="T44" s="10"/>
      <c r="U44" s="10"/>
      <c r="V44" s="10"/>
      <c r="W44" s="10"/>
      <c r="X44" s="10"/>
      <c r="Y44" s="11"/>
    </row>
    <row r="45" spans="1:25" x14ac:dyDescent="0.3">
      <c r="A45" s="1"/>
      <c r="B45" s="2"/>
      <c r="C45" s="2"/>
      <c r="D45" s="2"/>
      <c r="E45" s="2"/>
      <c r="F45" s="2"/>
      <c r="G45" s="2"/>
      <c r="H45" s="2"/>
      <c r="I45" s="2"/>
      <c r="J45" s="2"/>
      <c r="K45" s="2"/>
      <c r="L45" s="2"/>
      <c r="M45" s="2"/>
      <c r="N45" s="2"/>
      <c r="O45" s="2"/>
      <c r="P45" s="2"/>
      <c r="Q45" s="2"/>
      <c r="R45" s="2"/>
      <c r="S45" s="2"/>
      <c r="T45" s="2"/>
      <c r="U45" s="2"/>
      <c r="V45" s="2"/>
      <c r="W45" s="2"/>
      <c r="X45" s="2"/>
      <c r="Y45" s="2"/>
    </row>
    <row r="46" spans="1:25" x14ac:dyDescent="0.3">
      <c r="A46" s="1"/>
      <c r="B46" s="2"/>
      <c r="C46" s="2"/>
      <c r="D46" s="2"/>
      <c r="E46" s="2"/>
      <c r="F46" s="2"/>
      <c r="G46" s="2"/>
      <c r="H46" s="2"/>
      <c r="I46" s="2"/>
      <c r="J46" s="2"/>
      <c r="K46" s="2"/>
      <c r="L46" s="2"/>
      <c r="M46" s="2"/>
      <c r="N46" s="2"/>
      <c r="O46" s="2"/>
      <c r="P46" s="2"/>
      <c r="Q46" s="2"/>
      <c r="R46" s="2"/>
      <c r="S46" s="2"/>
      <c r="T46" s="2"/>
      <c r="U46" s="2"/>
      <c r="V46" s="2"/>
      <c r="W46" s="2"/>
      <c r="X46" s="2"/>
      <c r="Y46" s="2"/>
    </row>
    <row r="47" spans="1:25" x14ac:dyDescent="0.3">
      <c r="A47" s="1"/>
      <c r="B47" s="2"/>
      <c r="C47" s="2"/>
      <c r="D47" s="2"/>
      <c r="E47" s="2"/>
      <c r="F47" s="2"/>
      <c r="G47" s="2"/>
      <c r="H47" s="2"/>
      <c r="I47" s="2"/>
      <c r="J47" s="2"/>
      <c r="K47" s="2"/>
      <c r="L47" s="2"/>
      <c r="M47" s="2"/>
      <c r="N47" s="2"/>
      <c r="O47" s="2"/>
      <c r="P47" s="2"/>
      <c r="Q47" s="2"/>
      <c r="R47" s="2"/>
      <c r="S47" s="2"/>
      <c r="T47" s="2"/>
      <c r="U47" s="2"/>
      <c r="V47" s="2"/>
      <c r="W47" s="2"/>
      <c r="X47" s="2"/>
      <c r="Y47" s="2"/>
    </row>
    <row r="48" spans="1:25" x14ac:dyDescent="0.3">
      <c r="A48" s="1"/>
      <c r="B48" s="2"/>
      <c r="C48" s="2"/>
      <c r="D48" s="2"/>
      <c r="E48" s="2"/>
      <c r="F48" s="2"/>
      <c r="G48" s="2"/>
      <c r="H48" s="2"/>
      <c r="I48" s="2"/>
      <c r="J48" s="2"/>
      <c r="K48" s="2"/>
      <c r="L48" s="2"/>
      <c r="M48" s="2"/>
      <c r="N48" s="2"/>
      <c r="O48" s="2"/>
      <c r="P48" s="2"/>
      <c r="Q48" s="2"/>
      <c r="R48" s="2"/>
      <c r="S48" s="2"/>
      <c r="T48" s="2"/>
      <c r="U48" s="2"/>
      <c r="V48" s="2"/>
      <c r="W48" s="2"/>
      <c r="X48" s="2"/>
      <c r="Y48" s="2"/>
    </row>
  </sheetData>
  <mergeCells count="9">
    <mergeCell ref="B4:B5"/>
    <mergeCell ref="D4:D5"/>
    <mergeCell ref="E4:E5"/>
    <mergeCell ref="O14:P14"/>
    <mergeCell ref="Q14:R14"/>
    <mergeCell ref="M14:N14"/>
    <mergeCell ref="P12:R12"/>
    <mergeCell ref="J4:J5"/>
    <mergeCell ref="K4:K5"/>
  </mergeCells>
  <conditionalFormatting sqref="O15:R19">
    <cfRule type="colorScale" priority="1">
      <colorScale>
        <cfvo type="min"/>
        <cfvo type="percentile" val="50"/>
        <cfvo type="max"/>
        <color rgb="FFF8696B"/>
        <color rgb="FFFFEB84"/>
        <color rgb="FF63BE7B"/>
      </colorScale>
    </cfRule>
  </conditionalFormatting>
  <pageMargins left="0.7" right="0.7" top="0.75" bottom="0.75" header="0.3" footer="0.3"/>
  <ignoredErrors>
    <ignoredError sqref="O3:R3"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Deal_Analysis</vt:lpstr>
      <vt:lpstr>Output</vt:lpstr>
      <vt:lpstr>Databank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RAJAT KULSHRESTHA</dc:creator>
  <cp:lastModifiedBy>Rajat Kulshrestha</cp:lastModifiedBy>
  <dcterms:created xsi:type="dcterms:W3CDTF">2024-07-19T18:41:21Z</dcterms:created>
  <dcterms:modified xsi:type="dcterms:W3CDTF">2025-08-27T12:20:25Z</dcterms:modified>
</cp:coreProperties>
</file>